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měrnice a nastavení" sheetId="1" state="visible" r:id="rId1"/>
    <sheet xmlns:r="http://schemas.openxmlformats.org/officeDocument/2006/relationships" name="Cestovní příkazy" sheetId="2" state="visible" r:id="rId2"/>
    <sheet xmlns:r="http://schemas.openxmlformats.org/officeDocument/2006/relationships" name="Vyúčtování a přehled" sheetId="3" state="visible" r:id="rId3"/>
    <sheet xmlns:r="http://schemas.openxmlformats.org/officeDocument/2006/relationships" name="Návo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 ##0,00"/>
    <numFmt numFmtId="165" formatCode="DD.MM.YYYY"/>
    <numFmt numFmtId="166" formatCode="# ##0 &quot;Kč&quot;"/>
    <numFmt numFmtId="167" formatCode="0,00 &quot;%&quot;"/>
  </numFmts>
  <fonts count="12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0"/>
    </font>
    <font>
      <sz val="10"/>
    </font>
    <font>
      <i val="1"/>
      <color rgb="0064748B"/>
      <sz val="9"/>
    </font>
    <font>
      <b val="1"/>
      <color rgb="00FFFFFF"/>
      <sz val="13"/>
    </font>
    <font>
      <b val="1"/>
      <color rgb="00FFFFFF"/>
      <sz val="11"/>
    </font>
    <font>
      <b val="1"/>
      <sz val="10"/>
    </font>
    <font>
      <b val="1"/>
      <color rgb="0016A34A"/>
      <sz val="10"/>
    </font>
    <font>
      <b val="1"/>
      <color rgb="00DC2626"/>
      <sz val="10"/>
    </font>
    <font>
      <b val="1"/>
      <color rgb="001E293B"/>
      <sz val="11"/>
    </font>
    <font>
      <b val="1"/>
      <color rgb="001E293B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C8102E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E2E8F0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left" vertical="center" wrapText="1"/>
    </xf>
    <xf numFmtId="2" fontId="3" fillId="4" borderId="1" applyAlignment="1" pivotButton="0" quotePrefix="0" xfId="0">
      <alignment horizontal="left" vertical="center" wrapText="1"/>
    </xf>
    <xf numFmtId="2" fontId="3" fillId="5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center" vertical="center" wrapText="1"/>
    </xf>
    <xf numFmtId="166" fontId="7" fillId="4" borderId="1" applyAlignment="1" pivotButton="0" quotePrefix="0" xfId="0">
      <alignment horizontal="right" vertical="center"/>
    </xf>
    <xf numFmtId="0" fontId="8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166" fontId="7" fillId="5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166" fontId="10" fillId="7" borderId="1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166" fontId="11" fillId="6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 wrapText="1"/>
    </xf>
    <xf numFmtId="1" fontId="11" fillId="6" borderId="1" applyAlignment="1" pivotButton="0" quotePrefix="0" xfId="0">
      <alignment horizontal="right" vertical="center"/>
    </xf>
    <xf numFmtId="167" fontId="11" fillId="6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166" fontId="7" fillId="7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6" fillId="2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center" vertical="center" wrapText="1"/>
    </xf>
    <xf numFmtId="166" fontId="7" fillId="4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166" fontId="7" fillId="5" borderId="1" applyAlignment="1" pivotButton="0" quotePrefix="0" xfId="0">
      <alignment horizontal="right" vertical="center"/>
    </xf>
    <xf numFmtId="166" fontId="10" fillId="7" borderId="1" applyAlignment="1" pivotButton="0" quotePrefix="0" xfId="0">
      <alignment horizontal="center" vertical="center" wrapText="1"/>
    </xf>
    <xf numFmtId="166" fontId="11" fillId="6" borderId="1" applyAlignment="1" pivotButton="0" quotePrefix="0" xfId="0">
      <alignment horizontal="right" vertical="center"/>
    </xf>
    <xf numFmtId="167" fontId="11" fillId="6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166" fontId="7" fillId="7" borderId="1" applyAlignment="1" pivotButton="0" quotePrefix="0" xfId="0">
      <alignment horizontal="center" vertical="center" wrapText="1"/>
    </xf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Celkové náhrady podle zaměstnance (Kč)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'Vyúčtování a přehled'!F17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'Vyúčtování a přehled'!$A$18:$A$27</f>
            </numRef>
          </cat>
          <val>
            <numRef>
              <f>'Vyúčtování a přehled'!$F$18:$F$27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Zaměstnanec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Kč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náhrad podle typu výdaje</a:t>
            </a:r>
          </a:p>
        </rich>
      </tx>
    </title>
    <plotArea>
      <pieChart>
        <varyColors val="1"/>
        <ser>
          <idx val="0"/>
          <order val="0"/>
          <tx>
            <strRef>
              <f>'Vyúčtování a přehled'!J31</f>
            </strRef>
          </tx>
          <spPr>
            <a:ln xmlns:a="http://schemas.openxmlformats.org/drawingml/2006/main">
              <a:prstDash val="solid"/>
            </a:ln>
          </spPr>
          <cat>
            <numRef>
              <f>'Vyúčtování a přehled'!$I$32:$I$35</f>
            </numRef>
          </cat>
          <val>
            <numRef>
              <f>'Vyúčtování a přehled'!$J$32:$J$35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Trend celkových náhrad podle cesty</a:t>
            </a:r>
          </a:p>
        </rich>
      </tx>
    </title>
    <plotArea>
      <lineChart>
        <grouping val="standard"/>
        <ser>
          <idx val="0"/>
          <order val="0"/>
          <tx>
            <strRef>
              <f>'Vyúčtování a přehled'!F17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'Vyúčtování a přehled'!$A$18:$A$27</f>
            </numRef>
          </cat>
          <val>
            <numRef>
              <f>'Vyúčtování a přehled'!$F$18:$F$27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ID cesty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Kč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29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47</row>
      <rowOff>0</rowOff>
    </from>
    <ext cx="792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38" customWidth="1" min="1" max="1"/>
    <col width="20" customWidth="1" min="2" max="2"/>
    <col width="18" customWidth="1" min="3" max="3"/>
    <col width="40" customWidth="1" min="4" max="4"/>
  </cols>
  <sheetData>
    <row r="1" ht="30" customHeight="1">
      <c r="A1" s="1" t="inlineStr">
        <is>
          <t>VNITROPODNIKOVÁ SMĚRNICE – CESTOVNÍ NÁHRADY</t>
        </is>
      </c>
    </row>
    <row r="2">
      <c r="A2" s="2" t="inlineStr">
        <is>
          <t>Položka</t>
        </is>
      </c>
      <c r="B2" s="2" t="inlineStr">
        <is>
          <t>Hodnota</t>
        </is>
      </c>
      <c r="C2" s="2" t="inlineStr">
        <is>
          <t>Jednotka</t>
        </is>
      </c>
      <c r="D2" s="2" t="inlineStr">
        <is>
          <t>Poznámka</t>
        </is>
      </c>
    </row>
    <row r="3">
      <c r="A3" s="3" t="inlineStr">
        <is>
          <t>Stravné – cesta do 5 hodin</t>
        </is>
      </c>
      <c r="B3" s="3" t="n">
        <v>0</v>
      </c>
      <c r="C3" s="3" t="inlineStr">
        <is>
          <t>Kč</t>
        </is>
      </c>
      <c r="D3" s="3" t="inlineStr">
        <is>
          <t>Nárok nevzniká</t>
        </is>
      </c>
    </row>
    <row r="4">
      <c r="A4" s="4" t="inlineStr">
        <is>
          <t>Stravné – 5 až 12 hodin</t>
        </is>
      </c>
      <c r="B4" s="5" t="n">
        <v>150</v>
      </c>
      <c r="C4" s="4" t="inlineStr">
        <is>
          <t>Kč</t>
        </is>
      </c>
      <c r="D4" s="4" t="inlineStr">
        <is>
          <t>Základní sazba dle ZP § 163</t>
        </is>
      </c>
    </row>
    <row r="5">
      <c r="A5" s="3" t="inlineStr">
        <is>
          <t>Stravné – 12 až 18 hodin</t>
        </is>
      </c>
      <c r="B5" s="6" t="n">
        <v>229</v>
      </c>
      <c r="C5" s="3" t="inlineStr">
        <is>
          <t>Kč</t>
        </is>
      </c>
      <c r="D5" s="3" t="inlineStr">
        <is>
          <t>Střední sazba dle ZP § 163</t>
        </is>
      </c>
    </row>
    <row r="6">
      <c r="A6" s="4" t="inlineStr">
        <is>
          <t>Stravné – nad 18 hodin</t>
        </is>
      </c>
      <c r="B6" s="5" t="n">
        <v>360</v>
      </c>
      <c r="C6" s="4" t="inlineStr">
        <is>
          <t>Kč</t>
        </is>
      </c>
      <c r="D6" s="4" t="inlineStr">
        <is>
          <t>Nejvyšší sazba dle ZP § 163</t>
        </is>
      </c>
    </row>
    <row r="7">
      <c r="A7" s="3" t="inlineStr">
        <is>
          <t>Krácení stravného – snídaně</t>
        </is>
      </c>
      <c r="B7" s="7" t="n">
        <v>0.7</v>
      </c>
      <c r="C7" s="3" t="inlineStr">
        <is>
          <t>koeficient</t>
        </is>
      </c>
      <c r="D7" s="3" t="inlineStr">
        <is>
          <t>Zachovat 70 % při poskytnuté snídani</t>
        </is>
      </c>
    </row>
    <row r="8">
      <c r="A8" s="4" t="inlineStr">
        <is>
          <t>Krácení stravného – oběd</t>
        </is>
      </c>
      <c r="B8" s="8" t="n">
        <v>0.65</v>
      </c>
      <c r="C8" s="4" t="inlineStr">
        <is>
          <t>koeficient</t>
        </is>
      </c>
      <c r="D8" s="4" t="inlineStr">
        <is>
          <t>Zachovat 65 % při poskytnutém obědě</t>
        </is>
      </c>
    </row>
    <row r="9">
      <c r="A9" s="3" t="inlineStr">
        <is>
          <t>Sazba km – osobní automobil</t>
        </is>
      </c>
      <c r="B9" s="7" t="n">
        <v>5.6</v>
      </c>
      <c r="C9" s="3" t="inlineStr">
        <is>
          <t>Kč/km</t>
        </is>
      </c>
      <c r="D9" s="3" t="inlineStr">
        <is>
          <t>Platná sazba dle vyhl. MF pro rok 2026</t>
        </is>
      </c>
    </row>
    <row r="10">
      <c r="A10" s="4" t="inlineStr">
        <is>
          <t>Sazba km – motocykl</t>
        </is>
      </c>
      <c r="B10" s="8" t="n">
        <v>1.6</v>
      </c>
      <c r="C10" s="4" t="inlineStr">
        <is>
          <t>Kč/km</t>
        </is>
      </c>
      <c r="D10" s="4" t="inlineStr">
        <is>
          <t>Platná sazba dle vyhl. MF pro rok 2026</t>
        </is>
      </c>
    </row>
    <row r="11">
      <c r="A11" s="3" t="inlineStr">
        <is>
          <t>Průměrná cena PHM 95/Natura 95</t>
        </is>
      </c>
      <c r="B11" s="6" t="n">
        <v>42.5</v>
      </c>
      <c r="C11" s="3" t="inlineStr">
        <is>
          <t>Kč/l</t>
        </is>
      </c>
      <c r="D11" s="3" t="inlineStr">
        <is>
          <t>Vyhlášená cena MF pro rok 2026</t>
        </is>
      </c>
    </row>
    <row r="12">
      <c r="A12" s="4" t="inlineStr">
        <is>
          <t>Průměrná cena PHM nafty</t>
        </is>
      </c>
      <c r="B12" s="5" t="n">
        <v>39.8</v>
      </c>
      <c r="C12" s="4" t="inlineStr">
        <is>
          <t>Kč/l</t>
        </is>
      </c>
      <c r="D12" s="4" t="inlineStr">
        <is>
          <t>Vyhlášená cena MF pro rok 2026</t>
        </is>
      </c>
    </row>
    <row r="13">
      <c r="A13" s="3" t="inlineStr">
        <is>
          <t>Limit pro parkovné (denní)</t>
        </is>
      </c>
      <c r="B13" s="6" t="n">
        <v>500</v>
      </c>
      <c r="C13" s="3" t="inlineStr">
        <is>
          <t>Kč/den</t>
        </is>
      </c>
      <c r="D13" s="3" t="inlineStr">
        <is>
          <t>Nad limit nutno doložit dokladem</t>
        </is>
      </c>
    </row>
    <row r="14">
      <c r="A14" s="4" t="inlineStr">
        <is>
          <t>Kurz EUR pro zahraniční cesty</t>
        </is>
      </c>
      <c r="B14" s="5" t="n">
        <v>25.5</v>
      </c>
      <c r="C14" s="4" t="inlineStr">
        <is>
          <t>Kč/EUR</t>
        </is>
      </c>
      <c r="D14" s="4" t="inlineStr">
        <is>
          <t>Kurz ČNB – aktualizovat měsíčně</t>
        </is>
      </c>
    </row>
    <row r="15">
      <c r="A15" s="3" t="inlineStr">
        <is>
          <t>Archivace dokladů</t>
        </is>
      </c>
      <c r="B15" s="6" t="n">
        <v>10</v>
      </c>
      <c r="C15" s="3" t="inlineStr">
        <is>
          <t>let</t>
        </is>
      </c>
      <c r="D15" s="3" t="inlineStr">
        <is>
          <t>Dle § 35 zákona o účetnictví</t>
        </is>
      </c>
    </row>
    <row r="16">
      <c r="A16" s="4" t="inlineStr">
        <is>
          <t>Odpovědná osoba / schvalovatel</t>
        </is>
      </c>
      <c r="B16" s="4" t="inlineStr">
        <is>
          <t>Ing. Pavel Horák</t>
        </is>
      </c>
      <c r="C16" s="4" t="inlineStr"/>
      <c r="D16" s="4" t="inlineStr">
        <is>
          <t>Vedoucí ekonomického oddělení</t>
        </is>
      </c>
    </row>
    <row r="17">
      <c r="A17" s="3" t="inlineStr">
        <is>
          <t>Platnost směrnice od</t>
        </is>
      </c>
      <c r="B17" s="40" t="n">
        <v>46023</v>
      </c>
      <c r="C17" s="3" t="inlineStr">
        <is>
          <t>datum</t>
        </is>
      </c>
      <c r="D17" s="3" t="inlineStr">
        <is>
          <t>Aktualizace k 1. 1. 2026</t>
        </is>
      </c>
    </row>
    <row r="18"/>
    <row r="19" ht="20" customHeight="1">
      <c r="A19" s="10" t="inlineStr">
        <is>
          <t>Poznámka: Tato směrnice je závazná pro všechny zaměstnance společnosti. Změny schvaluje statutární zástupce.</t>
        </is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13"/>
  <sheetViews>
    <sheetView workbookViewId="0">
      <selection activeCell="A1" sqref="A1"/>
    </sheetView>
  </sheetViews>
  <sheetFormatPr baseColWidth="8" defaultRowHeight="15"/>
  <cols>
    <col width="8" customWidth="1" min="1" max="1"/>
    <col width="22" customWidth="1" min="2" max="2"/>
    <col width="16" customWidth="1" min="3" max="3"/>
    <col width="18" customWidth="1" min="4" max="4"/>
    <col width="18" customWidth="1" min="5" max="5"/>
    <col width="26" customWidth="1" min="6" max="6"/>
    <col width="12" customWidth="1" min="7" max="7"/>
    <col width="12" customWidth="1" min="8" max="8"/>
    <col width="10" customWidth="1" min="9" max="9"/>
    <col width="14" customWidth="1" min="10" max="10"/>
    <col width="10" customWidth="1" min="11" max="11"/>
    <col width="12" customWidth="1" min="12" max="12"/>
    <col width="12" customWidth="1" min="13" max="13"/>
    <col width="14" customWidth="1" min="14" max="14"/>
    <col width="14" customWidth="1" min="15" max="15"/>
    <col width="12" customWidth="1" min="16" max="16"/>
    <col width="14" customWidth="1" min="17" max="17"/>
    <col width="14" customWidth="1" min="18" max="18"/>
    <col width="14" customWidth="1" min="19" max="19"/>
    <col width="12" customWidth="1" min="20" max="20"/>
    <col width="20" customWidth="1" min="21" max="21"/>
  </cols>
  <sheetData>
    <row r="1" ht="32" customHeight="1">
      <c r="A1" s="11" t="inlineStr">
        <is>
          <t>CESTOVNÍ PŘÍKAZY – EVIDENCE PRACOVNÍCH CEST 2026</t>
        </is>
      </c>
    </row>
    <row r="2" ht="36" customHeight="1">
      <c r="A2" s="12" t="inlineStr">
        <is>
          <t>ID</t>
        </is>
      </c>
      <c r="B2" s="12" t="inlineStr">
        <is>
          <t>Jméno a příjmení</t>
        </is>
      </c>
      <c r="C2" s="12" t="inlineStr">
        <is>
          <t>Středisko</t>
        </is>
      </c>
      <c r="D2" s="12" t="inlineStr">
        <is>
          <t>Město výjezdu</t>
        </is>
      </c>
      <c r="E2" s="12" t="inlineStr">
        <is>
          <t>Cílové město</t>
        </is>
      </c>
      <c r="F2" s="12" t="inlineStr">
        <is>
          <t>Účel cesty</t>
        </is>
      </c>
      <c r="G2" s="12" t="inlineStr">
        <is>
          <t>Datum od</t>
        </is>
      </c>
      <c r="H2" s="12" t="inlineStr">
        <is>
          <t>Datum do</t>
        </is>
      </c>
      <c r="I2" s="12" t="inlineStr">
        <is>
          <t>Délka (dny)</t>
        </is>
      </c>
      <c r="J2" s="12" t="inlineStr">
        <is>
          <t>Doprava</t>
        </is>
      </c>
      <c r="K2" s="12" t="inlineStr">
        <is>
          <t>Počet km</t>
        </is>
      </c>
      <c r="L2" s="12" t="inlineStr">
        <is>
          <t>Spotřeba
(l/100 km)</t>
        </is>
      </c>
      <c r="M2" s="12" t="inlineStr">
        <is>
          <t>PHM cena
(Kč/l)</t>
        </is>
      </c>
      <c r="N2" s="12" t="inlineStr">
        <is>
          <t>Stravné
(Kč)</t>
        </is>
      </c>
      <c r="O2" s="12" t="inlineStr">
        <is>
          <t>Ubytování
(Kč)</t>
        </is>
      </c>
      <c r="P2" s="12" t="inlineStr">
        <is>
          <t>Parkovné
(Kč)</t>
        </is>
      </c>
      <c r="Q2" s="12" t="inlineStr">
        <is>
          <t>Mýtné/dál.
(Kč)</t>
        </is>
      </c>
      <c r="R2" s="12" t="inlineStr">
        <is>
          <t>Jiné výdaje
(Kč)</t>
        </is>
      </c>
      <c r="S2" s="12" t="inlineStr">
        <is>
          <t>Celkem náhrad
(Kč)</t>
        </is>
      </c>
      <c r="T2" s="12" t="inlineStr">
        <is>
          <t>Schváleno?</t>
        </is>
      </c>
      <c r="U2" s="12" t="inlineStr">
        <is>
          <t>Poznámka</t>
        </is>
      </c>
    </row>
    <row r="3" ht="18" customHeight="1">
      <c r="A3" s="13" t="n">
        <v>1</v>
      </c>
      <c r="B3" s="3" t="inlineStr">
        <is>
          <t>Jan Novák</t>
        </is>
      </c>
      <c r="C3" s="3" t="inlineStr">
        <is>
          <t>Obchod</t>
        </is>
      </c>
      <c r="D3" s="3" t="inlineStr">
        <is>
          <t>Praha</t>
        </is>
      </c>
      <c r="E3" s="3" t="inlineStr">
        <is>
          <t>Brno</t>
        </is>
      </c>
      <c r="F3" s="3" t="inlineStr">
        <is>
          <t>Obchodní jednání</t>
        </is>
      </c>
      <c r="G3" s="41" t="n">
        <v>46030</v>
      </c>
      <c r="H3" s="41" t="n">
        <v>46030</v>
      </c>
      <c r="I3" s="13">
        <f>IFERROR(DATEDIF(G3,H3,"d")+1,1)</f>
        <v/>
      </c>
      <c r="J3" s="3" t="inlineStr">
        <is>
          <t>Osobní automobil</t>
        </is>
      </c>
      <c r="K3" s="15" t="n">
        <v>210</v>
      </c>
      <c r="L3" s="15" t="n">
        <v>7.5</v>
      </c>
      <c r="M3" s="15" t="n">
        <v>42.5</v>
      </c>
      <c r="N3" s="42">
        <f>IFERROR(IF(I3&lt;=1,IF(J3="Vlak",150,150),IF(I3&lt;=2,229*I3,360*I3)),0)</f>
        <v/>
      </c>
      <c r="O3" s="43" t="n">
        <v>0</v>
      </c>
      <c r="P3" s="43" t="n">
        <v>0</v>
      </c>
      <c r="Q3" s="43" t="n">
        <v>150</v>
      </c>
      <c r="R3" s="43" t="n">
        <v>50</v>
      </c>
      <c r="S3" s="44">
        <f>IFERROR(N3+O3+P3+Q3+R3+IF(J3="Osobní automobil",IFERROR((K3/100)*L3*M3,0)+IFERROR(K3*5.6,0),0),0)</f>
        <v/>
      </c>
      <c r="T3" s="13" t="inlineStr">
        <is>
          <t>Ano</t>
        </is>
      </c>
      <c r="U3" s="19">
        <f>IF(T3="Ano","Schváleno ✓","⚠ Ke kontrole")</f>
        <v/>
      </c>
    </row>
    <row r="4" ht="18" customHeight="1">
      <c r="A4" s="20" t="n">
        <v>2</v>
      </c>
      <c r="B4" s="4" t="inlineStr">
        <is>
          <t>Petra Svobodová</t>
        </is>
      </c>
      <c r="C4" s="4" t="inlineStr">
        <is>
          <t>Servis</t>
        </is>
      </c>
      <c r="D4" s="4" t="inlineStr">
        <is>
          <t>Brno</t>
        </is>
      </c>
      <c r="E4" s="4" t="inlineStr">
        <is>
          <t>Ostrava</t>
        </is>
      </c>
      <c r="F4" s="4" t="inlineStr">
        <is>
          <t>Servisní výjezd</t>
        </is>
      </c>
      <c r="G4" s="45" t="n">
        <v>46037</v>
      </c>
      <c r="H4" s="45" t="n">
        <v>46038</v>
      </c>
      <c r="I4" s="20">
        <f>IFERROR(DATEDIF(G4,H4,"d")+1,1)</f>
        <v/>
      </c>
      <c r="J4" s="4" t="inlineStr">
        <is>
          <t>Osobní automobil</t>
        </is>
      </c>
      <c r="K4" s="15" t="n">
        <v>180</v>
      </c>
      <c r="L4" s="15" t="n">
        <v>6.8</v>
      </c>
      <c r="M4" s="15" t="n">
        <v>42.5</v>
      </c>
      <c r="N4" s="46">
        <f>IFERROR(IF(I4&lt;=1,IF(J4="Vlak",150,150),IF(I4&lt;=2,229*I4,360*I4)),0)</f>
        <v/>
      </c>
      <c r="O4" s="43" t="n">
        <v>900</v>
      </c>
      <c r="P4" s="43" t="n">
        <v>80</v>
      </c>
      <c r="Q4" s="43" t="n">
        <v>120</v>
      </c>
      <c r="R4" s="43" t="n">
        <v>0</v>
      </c>
      <c r="S4" s="47">
        <f>IFERROR(N4+O4+P4+Q4+R4+IF(J4="Osobní automobil",IFERROR((K4/100)*L4*M4,0)+IFERROR(K4*5.6,0),0),0)</f>
        <v/>
      </c>
      <c r="T4" s="20" t="inlineStr">
        <is>
          <t>Ano</t>
        </is>
      </c>
      <c r="U4" s="24">
        <f>IF(T4="Ano","Schváleno ✓","⚠ Ke kontrole")</f>
        <v/>
      </c>
    </row>
    <row r="5" ht="18" customHeight="1">
      <c r="A5" s="13" t="n">
        <v>3</v>
      </c>
      <c r="B5" s="3" t="inlineStr">
        <is>
          <t>Tomáš Dvořák</t>
        </is>
      </c>
      <c r="C5" s="3" t="inlineStr">
        <is>
          <t>HR</t>
        </is>
      </c>
      <c r="D5" s="3" t="inlineStr">
        <is>
          <t>Plzeň</t>
        </is>
      </c>
      <c r="E5" s="3" t="inlineStr">
        <is>
          <t>Praha</t>
        </is>
      </c>
      <c r="F5" s="3" t="inlineStr">
        <is>
          <t>Školení zaměstnanců</t>
        </is>
      </c>
      <c r="G5" s="41" t="n">
        <v>46056</v>
      </c>
      <c r="H5" s="41" t="n">
        <v>46057</v>
      </c>
      <c r="I5" s="13">
        <f>IFERROR(DATEDIF(G5,H5,"d")+1,1)</f>
        <v/>
      </c>
      <c r="J5" s="3" t="inlineStr">
        <is>
          <t>Osobní automobil</t>
        </is>
      </c>
      <c r="K5" s="15" t="n">
        <v>95</v>
      </c>
      <c r="L5" s="15" t="n">
        <v>7.2</v>
      </c>
      <c r="M5" s="15" t="n">
        <v>42.5</v>
      </c>
      <c r="N5" s="42">
        <f>IFERROR(IF(I5&lt;=1,IF(J5="Vlak",150,150),IF(I5&lt;=2,229*I5,360*I5)),0)</f>
        <v/>
      </c>
      <c r="O5" s="43" t="n">
        <v>850</v>
      </c>
      <c r="P5" s="43" t="n">
        <v>0</v>
      </c>
      <c r="Q5" s="43" t="n">
        <v>80</v>
      </c>
      <c r="R5" s="43" t="n">
        <v>120</v>
      </c>
      <c r="S5" s="44">
        <f>IFERROR(N5+O5+P5+Q5+R5+IF(J5="Osobní automobil",IFERROR((K5/100)*L5*M5,0)+IFERROR(K5*5.6,0),0),0)</f>
        <v/>
      </c>
      <c r="T5" s="13" t="inlineStr">
        <is>
          <t>Ano</t>
        </is>
      </c>
      <c r="U5" s="19">
        <f>IF(T5="Ano","Schváleno ✓","⚠ Ke kontrole")</f>
        <v/>
      </c>
    </row>
    <row r="6" ht="18" customHeight="1">
      <c r="A6" s="20" t="n">
        <v>4</v>
      </c>
      <c r="B6" s="4" t="inlineStr">
        <is>
          <t>Lucie Černá</t>
        </is>
      </c>
      <c r="C6" s="4" t="inlineStr">
        <is>
          <t>Finance</t>
        </is>
      </c>
      <c r="D6" s="4" t="inlineStr">
        <is>
          <t>Olomouc</t>
        </is>
      </c>
      <c r="E6" s="4" t="inlineStr">
        <is>
          <t>Hradec Králové</t>
        </is>
      </c>
      <c r="F6" s="4" t="inlineStr">
        <is>
          <t>Audit pobočky</t>
        </is>
      </c>
      <c r="G6" s="45" t="n">
        <v>46063</v>
      </c>
      <c r="H6" s="45" t="n">
        <v>46065</v>
      </c>
      <c r="I6" s="20">
        <f>IFERROR(DATEDIF(G6,H6,"d")+1,1)</f>
        <v/>
      </c>
      <c r="J6" s="4" t="inlineStr">
        <is>
          <t>Osobní automobil</t>
        </is>
      </c>
      <c r="K6" s="15" t="n">
        <v>175</v>
      </c>
      <c r="L6" s="15" t="n">
        <v>6.5</v>
      </c>
      <c r="M6" s="15" t="n">
        <v>42.5</v>
      </c>
      <c r="N6" s="46">
        <f>IFERROR(IF(I6&lt;=1,IF(J6="Vlak",150,150),IF(I6&lt;=2,229*I6,360*I6)),0)</f>
        <v/>
      </c>
      <c r="O6" s="43" t="n">
        <v>1800</v>
      </c>
      <c r="P6" s="43" t="n">
        <v>120</v>
      </c>
      <c r="Q6" s="43" t="n">
        <v>200</v>
      </c>
      <c r="R6" s="43" t="n">
        <v>80</v>
      </c>
      <c r="S6" s="47">
        <f>IFERROR(N6+O6+P6+Q6+R6+IF(J6="Osobní automobil",IFERROR((K6/100)*L6*M6,0)+IFERROR(K6*5.6,0),0),0)</f>
        <v/>
      </c>
      <c r="T6" s="20" t="inlineStr">
        <is>
          <t>Ano</t>
        </is>
      </c>
      <c r="U6" s="24">
        <f>IF(T6="Ano","Schváleno ✓","⚠ Ke kontrole")</f>
        <v/>
      </c>
    </row>
    <row r="7" ht="18" customHeight="1">
      <c r="A7" s="13" t="n">
        <v>5</v>
      </c>
      <c r="B7" s="3" t="inlineStr">
        <is>
          <t>Martin Procházka</t>
        </is>
      </c>
      <c r="C7" s="3" t="inlineStr">
        <is>
          <t>Kontrola</t>
        </is>
      </c>
      <c r="D7" s="3" t="inlineStr">
        <is>
          <t>Liberec</t>
        </is>
      </c>
      <c r="E7" s="3" t="inlineStr">
        <is>
          <t>České Budějovice</t>
        </is>
      </c>
      <c r="F7" s="3" t="inlineStr">
        <is>
          <t>Kontrola pobočky</t>
        </is>
      </c>
      <c r="G7" s="41" t="n">
        <v>46086</v>
      </c>
      <c r="H7" s="41" t="n">
        <v>46087</v>
      </c>
      <c r="I7" s="13">
        <f>IFERROR(DATEDIF(G7,H7,"d")+1,1)</f>
        <v/>
      </c>
      <c r="J7" s="3" t="inlineStr">
        <is>
          <t>Osobní automobil</t>
        </is>
      </c>
      <c r="K7" s="15" t="n">
        <v>310</v>
      </c>
      <c r="L7" s="15" t="n">
        <v>8</v>
      </c>
      <c r="M7" s="15" t="n">
        <v>42.5</v>
      </c>
      <c r="N7" s="42">
        <f>IFERROR(IF(I7&lt;=1,IF(J7="Vlak",150,150),IF(I7&lt;=2,229*I7,360*I7)),0)</f>
        <v/>
      </c>
      <c r="O7" s="43" t="n">
        <v>950</v>
      </c>
      <c r="P7" s="43" t="n">
        <v>100</v>
      </c>
      <c r="Q7" s="43" t="n">
        <v>280</v>
      </c>
      <c r="R7" s="43" t="n">
        <v>0</v>
      </c>
      <c r="S7" s="44">
        <f>IFERROR(N7+O7+P7+Q7+R7+IF(J7="Osobní automobil",IFERROR((K7/100)*L7*M7,0)+IFERROR(K7*5.6,0),0),0)</f>
        <v/>
      </c>
      <c r="T7" s="13" t="inlineStr">
        <is>
          <t>Ne</t>
        </is>
      </c>
      <c r="U7" s="25">
        <f>IF(T7="Ano","Schváleno ✓","⚠ Ke kontrole")</f>
        <v/>
      </c>
    </row>
    <row r="8" ht="18" customHeight="1">
      <c r="A8" s="20" t="n">
        <v>6</v>
      </c>
      <c r="B8" s="4" t="inlineStr">
        <is>
          <t>Eva Vacková</t>
        </is>
      </c>
      <c r="C8" s="4" t="inlineStr">
        <is>
          <t>Nákup</t>
        </is>
      </c>
      <c r="D8" s="4" t="inlineStr">
        <is>
          <t>Praha</t>
        </is>
      </c>
      <c r="E8" s="4" t="inlineStr">
        <is>
          <t>Brno</t>
        </is>
      </c>
      <c r="F8" s="4" t="inlineStr">
        <is>
          <t>Jednání s dodavatelem</t>
        </is>
      </c>
      <c r="G8" s="45" t="n">
        <v>46099</v>
      </c>
      <c r="H8" s="45" t="n">
        <v>46099</v>
      </c>
      <c r="I8" s="20">
        <f>IFERROR(DATEDIF(G8,H8,"d")+1,1)</f>
        <v/>
      </c>
      <c r="J8" s="4" t="inlineStr">
        <is>
          <t>Vlak</t>
        </is>
      </c>
      <c r="K8" s="15" t="n">
        <v>0</v>
      </c>
      <c r="L8" s="15" t="n">
        <v>0</v>
      </c>
      <c r="M8" s="15" t="n">
        <v>0</v>
      </c>
      <c r="N8" s="46">
        <f>IFERROR(IF(I8&lt;=1,IF(J8="Vlak",150,150),IF(I8&lt;=2,229*I8,360*I8)),0)</f>
        <v/>
      </c>
      <c r="O8" s="43" t="n">
        <v>0</v>
      </c>
      <c r="P8" s="43" t="n">
        <v>0</v>
      </c>
      <c r="Q8" s="43" t="n">
        <v>0</v>
      </c>
      <c r="R8" s="43" t="n">
        <v>350</v>
      </c>
      <c r="S8" s="47">
        <f>IFERROR(N8+O8+P8+Q8+R8+IF(J8="Osobní automobil",IFERROR((K8/100)*L8*M8,0)+IFERROR(K8*5.6,0),0),0)</f>
        <v/>
      </c>
      <c r="T8" s="20" t="inlineStr">
        <is>
          <t>Ano</t>
        </is>
      </c>
      <c r="U8" s="24">
        <f>IF(T8="Ano","Schváleno ✓","⚠ Ke kontrole")</f>
        <v/>
      </c>
    </row>
    <row r="9" ht="18" customHeight="1">
      <c r="A9" s="13" t="n">
        <v>7</v>
      </c>
      <c r="B9" s="3" t="inlineStr">
        <is>
          <t>Jakub Malý</t>
        </is>
      </c>
      <c r="C9" s="3" t="inlineStr">
        <is>
          <t>IT</t>
        </is>
      </c>
      <c r="D9" s="3" t="inlineStr">
        <is>
          <t>Ostrava</t>
        </is>
      </c>
      <c r="E9" s="3" t="inlineStr">
        <is>
          <t>Olomouc</t>
        </is>
      </c>
      <c r="F9" s="3" t="inlineStr">
        <is>
          <t>Instalace zařízení</t>
        </is>
      </c>
      <c r="G9" s="41" t="n">
        <v>46119</v>
      </c>
      <c r="H9" s="41" t="n">
        <v>46120</v>
      </c>
      <c r="I9" s="13">
        <f>IFERROR(DATEDIF(G9,H9,"d")+1,1)</f>
        <v/>
      </c>
      <c r="J9" s="3" t="inlineStr">
        <is>
          <t>Osobní automobil</t>
        </is>
      </c>
      <c r="K9" s="15" t="n">
        <v>90</v>
      </c>
      <c r="L9" s="15" t="n">
        <v>7</v>
      </c>
      <c r="M9" s="15" t="n">
        <v>42.5</v>
      </c>
      <c r="N9" s="42">
        <f>IFERROR(IF(I9&lt;=1,IF(J9="Vlak",150,150),IF(I9&lt;=2,229*I9,360*I9)),0)</f>
        <v/>
      </c>
      <c r="O9" s="43" t="n">
        <v>880</v>
      </c>
      <c r="P9" s="43" t="n">
        <v>0</v>
      </c>
      <c r="Q9" s="43" t="n">
        <v>75</v>
      </c>
      <c r="R9" s="43" t="n">
        <v>60</v>
      </c>
      <c r="S9" s="44">
        <f>IFERROR(N9+O9+P9+Q9+R9+IF(J9="Osobní automobil",IFERROR((K9/100)*L9*M9,0)+IFERROR(K9*5.6,0),0),0)</f>
        <v/>
      </c>
      <c r="T9" s="13" t="inlineStr">
        <is>
          <t>Ano</t>
        </is>
      </c>
      <c r="U9" s="19">
        <f>IF(T9="Ano","Schváleno ✓","⚠ Ke kontrole")</f>
        <v/>
      </c>
    </row>
    <row r="10" ht="18" customHeight="1">
      <c r="A10" s="20" t="n">
        <v>8</v>
      </c>
      <c r="B10" s="4" t="inlineStr">
        <is>
          <t>Tereza Králová</t>
        </is>
      </c>
      <c r="C10" s="4" t="inlineStr">
        <is>
          <t>Marketing</t>
        </is>
      </c>
      <c r="D10" s="4" t="inlineStr">
        <is>
          <t>Hradec Králové</t>
        </is>
      </c>
      <c r="E10" s="4" t="inlineStr">
        <is>
          <t>Plzeň</t>
        </is>
      </c>
      <c r="F10" s="4" t="inlineStr">
        <is>
          <t>Interní workshop</t>
        </is>
      </c>
      <c r="G10" s="45" t="n">
        <v>46134</v>
      </c>
      <c r="H10" s="45" t="n">
        <v>46135</v>
      </c>
      <c r="I10" s="20">
        <f>IFERROR(DATEDIF(G10,H10,"d")+1,1)</f>
        <v/>
      </c>
      <c r="J10" s="4" t="inlineStr">
        <is>
          <t>Osobní automobil</t>
        </is>
      </c>
      <c r="K10" s="15" t="n">
        <v>290</v>
      </c>
      <c r="L10" s="15" t="n">
        <v>7.8</v>
      </c>
      <c r="M10" s="15" t="n">
        <v>42.5</v>
      </c>
      <c r="N10" s="46">
        <f>IFERROR(IF(I10&lt;=1,IF(J10="Vlak",150,150),IF(I10&lt;=2,229*I10,360*I10)),0)</f>
        <v/>
      </c>
      <c r="O10" s="43" t="n">
        <v>920</v>
      </c>
      <c r="P10" s="43" t="n">
        <v>90</v>
      </c>
      <c r="Q10" s="43" t="n">
        <v>250</v>
      </c>
      <c r="R10" s="43" t="n">
        <v>0</v>
      </c>
      <c r="S10" s="47">
        <f>IFERROR(N10+O10+P10+Q10+R10+IF(J10="Osobní automobil",IFERROR((K10/100)*L10*M10,0)+IFERROR(K10*5.6,0),0),0)</f>
        <v/>
      </c>
      <c r="T10" s="20" t="inlineStr">
        <is>
          <t>Ne</t>
        </is>
      </c>
      <c r="U10" s="26">
        <f>IF(T10="Ano","Schváleno ✓","⚠ Ke kontrole")</f>
        <v/>
      </c>
    </row>
    <row r="11" ht="18" customHeight="1">
      <c r="A11" s="13" t="n">
        <v>9</v>
      </c>
      <c r="B11" s="3" t="inlineStr">
        <is>
          <t>Michal Konečný</t>
        </is>
      </c>
      <c r="C11" s="3" t="inlineStr">
        <is>
          <t>Management</t>
        </is>
      </c>
      <c r="D11" s="3" t="inlineStr">
        <is>
          <t>České Budějovice</t>
        </is>
      </c>
      <c r="E11" s="3" t="inlineStr">
        <is>
          <t>Praha</t>
        </is>
      </c>
      <c r="F11" s="3" t="inlineStr">
        <is>
          <t>Konzultace – ředitelství</t>
        </is>
      </c>
      <c r="G11" s="41" t="n">
        <v>46148</v>
      </c>
      <c r="H11" s="41" t="n">
        <v>46148</v>
      </c>
      <c r="I11" s="13">
        <f>IFERROR(DATEDIF(G11,H11,"d")+1,1)</f>
        <v/>
      </c>
      <c r="J11" s="3" t="inlineStr">
        <is>
          <t>Osobní automobil</t>
        </is>
      </c>
      <c r="K11" s="15" t="n">
        <v>150</v>
      </c>
      <c r="L11" s="15" t="n">
        <v>7</v>
      </c>
      <c r="M11" s="15" t="n">
        <v>42.5</v>
      </c>
      <c r="N11" s="42">
        <f>IFERROR(IF(I11&lt;=1,IF(J11="Vlak",150,150),IF(I11&lt;=2,229*I11,360*I11)),0)</f>
        <v/>
      </c>
      <c r="O11" s="43" t="n">
        <v>0</v>
      </c>
      <c r="P11" s="43" t="n">
        <v>0</v>
      </c>
      <c r="Q11" s="43" t="n">
        <v>130</v>
      </c>
      <c r="R11" s="43" t="n">
        <v>200</v>
      </c>
      <c r="S11" s="44">
        <f>IFERROR(N11+O11+P11+Q11+R11+IF(J11="Osobní automobil",IFERROR((K11/100)*L11*M11,0)+IFERROR(K11*5.6,0),0),0)</f>
        <v/>
      </c>
      <c r="T11" s="13" t="inlineStr">
        <is>
          <t>Ano</t>
        </is>
      </c>
      <c r="U11" s="19">
        <f>IF(T11="Ano","Schváleno ✓","⚠ Ke kontrole")</f>
        <v/>
      </c>
    </row>
    <row r="12" ht="18" customHeight="1">
      <c r="A12" s="20" t="n">
        <v>10</v>
      </c>
      <c r="B12" s="4" t="inlineStr">
        <is>
          <t>Jana Marková</t>
        </is>
      </c>
      <c r="C12" s="4" t="inlineStr">
        <is>
          <t>Obchod</t>
        </is>
      </c>
      <c r="D12" s="4" t="inlineStr">
        <is>
          <t>Brno</t>
        </is>
      </c>
      <c r="E12" s="4" t="inlineStr">
        <is>
          <t>Liberec</t>
        </is>
      </c>
      <c r="F12" s="4" t="inlineStr">
        <is>
          <t>Obchodní prezentace</t>
        </is>
      </c>
      <c r="G12" s="45" t="n">
        <v>46161</v>
      </c>
      <c r="H12" s="45" t="n">
        <v>46162</v>
      </c>
      <c r="I12" s="20">
        <f>IFERROR(DATEDIF(G12,H12,"d")+1,1)</f>
        <v/>
      </c>
      <c r="J12" s="4" t="inlineStr">
        <is>
          <t>Osobní automobil</t>
        </is>
      </c>
      <c r="K12" s="15" t="n">
        <v>260</v>
      </c>
      <c r="L12" s="15" t="n">
        <v>7.3</v>
      </c>
      <c r="M12" s="15" t="n">
        <v>42.5</v>
      </c>
      <c r="N12" s="46">
        <f>IFERROR(IF(I12&lt;=1,IF(J12="Vlak",150,150),IF(I12&lt;=2,229*I12,360*I12)),0)</f>
        <v/>
      </c>
      <c r="O12" s="43" t="n">
        <v>990</v>
      </c>
      <c r="P12" s="43" t="n">
        <v>110</v>
      </c>
      <c r="Q12" s="43" t="n">
        <v>220</v>
      </c>
      <c r="R12" s="43" t="n">
        <v>50</v>
      </c>
      <c r="S12" s="47">
        <f>IFERROR(N12+O12+P12+Q12+R12+IF(J12="Osobní automobil",IFERROR((K12/100)*L12*M12,0)+IFERROR(K12*5.6,0),0),0)</f>
        <v/>
      </c>
      <c r="T12" s="20" t="inlineStr">
        <is>
          <t>Ano</t>
        </is>
      </c>
      <c r="U12" s="24">
        <f>IF(T12="Ano","Schváleno ✓","⚠ Ke kontrole")</f>
        <v/>
      </c>
    </row>
    <row r="13" ht="18" customHeight="1">
      <c r="A13" s="27" t="n"/>
      <c r="B13" s="27" t="inlineStr">
        <is>
          <t>CELKEM</t>
        </is>
      </c>
      <c r="C13" s="27" t="n"/>
      <c r="D13" s="27" t="n"/>
      <c r="E13" s="27" t="n"/>
      <c r="F13" s="27" t="n"/>
      <c r="G13" s="27" t="n"/>
      <c r="H13" s="27" t="n"/>
      <c r="I13" s="27" t="n"/>
      <c r="J13" s="27" t="n"/>
      <c r="K13" s="27" t="n"/>
      <c r="L13" s="27" t="n"/>
      <c r="M13" s="27" t="n"/>
      <c r="N13" s="27" t="n"/>
      <c r="O13" s="27" t="n"/>
      <c r="P13" s="27" t="n"/>
      <c r="Q13" s="27" t="n"/>
      <c r="R13" s="27" t="n"/>
      <c r="S13" s="48">
        <f>IFERROR(SUM(S3:S12),0)</f>
        <v/>
      </c>
      <c r="T13" s="27" t="n"/>
      <c r="U13" s="27" t="n"/>
    </row>
  </sheetData>
  <mergeCells count="1">
    <mergeCell ref="A1:U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32" customHeight="1">
      <c r="A1" s="11" t="inlineStr">
        <is>
          <t>VYÚČTOVÁNÍ CESTOVNÍCH NÁHRAD – PŘEHLED A DASHBOARD 2026</t>
        </is>
      </c>
    </row>
    <row r="2" ht="22" customHeight="1">
      <c r="A2" s="29" t="inlineStr">
        <is>
          <t>Klíčové ukazatele</t>
        </is>
      </c>
    </row>
    <row r="3">
      <c r="A3" s="12" t="inlineStr">
        <is>
          <t>Ukazatel</t>
        </is>
      </c>
      <c r="B3" s="12" t="inlineStr">
        <is>
          <t>Hodnota</t>
        </is>
      </c>
      <c r="C3" s="12" t="inlineStr"/>
      <c r="D3" s="12" t="inlineStr"/>
      <c r="E3" s="12" t="inlineStr"/>
      <c r="F3" s="12" t="inlineStr"/>
      <c r="G3" s="12" t="inlineStr"/>
    </row>
    <row r="4">
      <c r="A4" s="30" t="inlineStr">
        <is>
          <t>Celkové náhrady (Kč)</t>
        </is>
      </c>
      <c r="B4" s="49">
        <f>IFERROR(SUM('Cestovní příkazy'!S3:S12),0)</f>
        <v/>
      </c>
    </row>
    <row r="5">
      <c r="A5" s="32" t="inlineStr">
        <is>
          <t>Průměrná náhrada na cestu (Kč)</t>
        </is>
      </c>
      <c r="B5" s="49">
        <f>IFERROR(AVERAGE('Cestovní příkazy'!S3:S12),0)</f>
        <v/>
      </c>
    </row>
    <row r="6">
      <c r="A6" s="30" t="inlineStr">
        <is>
          <t>Počet cest celkem</t>
        </is>
      </c>
      <c r="B6" s="33">
        <f>COUNTA('Cestovní příkazy'!A3:A12)</f>
        <v/>
      </c>
    </row>
    <row r="7">
      <c r="A7" s="32" t="inlineStr">
        <is>
          <t>Počet schválených cest</t>
        </is>
      </c>
      <c r="B7" s="33">
        <f>COUNTIF('Cestovní příkazy'!T3:T12,"Ano")</f>
        <v/>
      </c>
    </row>
    <row r="8">
      <c r="A8" s="30" t="inlineStr">
        <is>
          <t>Počet neschválených cest</t>
        </is>
      </c>
      <c r="B8" s="33">
        <f>COUNTIF('Cestovní příkazy'!T3:T12,"Ne")</f>
        <v/>
      </c>
    </row>
    <row r="9">
      <c r="A9" s="32" t="inlineStr">
        <is>
          <t>Podíl schválených (%)</t>
        </is>
      </c>
      <c r="B9" s="50">
        <f>IFERROR(COUNTIF('Cestovní příkazy'!T3:T12,"Ano")/COUNTA('Cestovní příkazy'!T3:T12)*100,0)</f>
        <v/>
      </c>
    </row>
    <row r="10">
      <c r="A10" s="30" t="inlineStr">
        <is>
          <t>Celkem stravné (Kč)</t>
        </is>
      </c>
      <c r="B10" s="49">
        <f>IFERROR(SUM('Cestovní příkazy'!N3:N12),0)</f>
        <v/>
      </c>
    </row>
    <row r="11">
      <c r="A11" s="32" t="inlineStr">
        <is>
          <t>Celkem ubytování (Kč)</t>
        </is>
      </c>
      <c r="B11" s="49">
        <f>IFERROR(SUM('Cestovní příkazy'!O3:O12),0)</f>
        <v/>
      </c>
    </row>
    <row r="12">
      <c r="A12" s="30" t="inlineStr">
        <is>
          <t>Celkem parkovné (Kč)</t>
        </is>
      </c>
      <c r="B12" s="49">
        <f>IFERROR(SUM('Cestovní příkazy'!P3:P12),0)</f>
        <v/>
      </c>
    </row>
    <row r="13">
      <c r="A13" s="32" t="inlineStr">
        <is>
          <t>Celkem mýtné (Kč)</t>
        </is>
      </c>
      <c r="B13" s="49">
        <f>IFERROR(SUM('Cestovní příkazy'!Q3:Q12),0)</f>
        <v/>
      </c>
    </row>
    <row r="14">
      <c r="A14" s="30" t="inlineStr">
        <is>
          <t>Celkem jiné výdaje (Kč)</t>
        </is>
      </c>
      <c r="B14" s="49">
        <f>IFERROR(SUM('Cestovní příkazy'!R3:R12),0)</f>
        <v/>
      </c>
    </row>
    <row r="15"/>
    <row r="16" ht="20" customHeight="1">
      <c r="A16" s="29" t="inlineStr">
        <is>
          <t>Přehled náhrad podle zaměstnance</t>
        </is>
      </c>
    </row>
    <row r="17">
      <c r="A17" s="12" t="inlineStr">
        <is>
          <t>Jméno a příjmení</t>
        </is>
      </c>
      <c r="B17" s="12" t="inlineStr">
        <is>
          <t>Stravné (Kč)</t>
        </is>
      </c>
      <c r="C17" s="12" t="inlineStr">
        <is>
          <t>Ubytování (Kč)</t>
        </is>
      </c>
      <c r="D17" s="12" t="inlineStr">
        <is>
          <t>Doprava (Kč)</t>
        </is>
      </c>
      <c r="E17" s="12" t="inlineStr">
        <is>
          <t>Ostatní (Kč)</t>
        </is>
      </c>
      <c r="F17" s="12" t="inlineStr">
        <is>
          <t>Celkem (Kč)</t>
        </is>
      </c>
      <c r="G17" s="12" t="inlineStr">
        <is>
          <t>Schváleno?</t>
        </is>
      </c>
    </row>
    <row r="18">
      <c r="A18" s="4" t="inlineStr">
        <is>
          <t>Jan Novák</t>
        </is>
      </c>
      <c r="B18" s="51">
        <f>'Cestovní příkazy'!N3</f>
        <v/>
      </c>
      <c r="C18" s="51">
        <f>'Cestovní příkazy'!O3</f>
        <v/>
      </c>
      <c r="D18" s="51">
        <f>'Cestovní příkazy'!P3+'Cestovní příkazy'!Q3</f>
        <v/>
      </c>
      <c r="E18" s="51">
        <f>'Cestovní příkazy'!R3</f>
        <v/>
      </c>
      <c r="F18" s="51">
        <f>'Cestovní příkazy'!S3</f>
        <v/>
      </c>
      <c r="G18" s="20">
        <f>'Cestovní příkazy'!T3</f>
        <v/>
      </c>
    </row>
    <row r="19">
      <c r="A19" s="3" t="inlineStr">
        <is>
          <t>Petra Svobodová</t>
        </is>
      </c>
      <c r="B19" s="52">
        <f>'Cestovní příkazy'!N4</f>
        <v/>
      </c>
      <c r="C19" s="52">
        <f>'Cestovní příkazy'!O4</f>
        <v/>
      </c>
      <c r="D19" s="52">
        <f>'Cestovní příkazy'!P4+'Cestovní příkazy'!Q4</f>
        <v/>
      </c>
      <c r="E19" s="52">
        <f>'Cestovní příkazy'!R4</f>
        <v/>
      </c>
      <c r="F19" s="52">
        <f>'Cestovní příkazy'!S4</f>
        <v/>
      </c>
      <c r="G19" s="13">
        <f>'Cestovní příkazy'!T4</f>
        <v/>
      </c>
    </row>
    <row r="20">
      <c r="A20" s="4" t="inlineStr">
        <is>
          <t>Tomáš Dvořák</t>
        </is>
      </c>
      <c r="B20" s="51">
        <f>'Cestovní příkazy'!N5</f>
        <v/>
      </c>
      <c r="C20" s="51">
        <f>'Cestovní příkazy'!O5</f>
        <v/>
      </c>
      <c r="D20" s="51">
        <f>'Cestovní příkazy'!P5+'Cestovní příkazy'!Q5</f>
        <v/>
      </c>
      <c r="E20" s="51">
        <f>'Cestovní příkazy'!R5</f>
        <v/>
      </c>
      <c r="F20" s="51">
        <f>'Cestovní příkazy'!S5</f>
        <v/>
      </c>
      <c r="G20" s="20">
        <f>'Cestovní příkazy'!T5</f>
        <v/>
      </c>
    </row>
    <row r="21">
      <c r="A21" s="3" t="inlineStr">
        <is>
          <t>Lucie Černá</t>
        </is>
      </c>
      <c r="B21" s="52">
        <f>'Cestovní příkazy'!N6</f>
        <v/>
      </c>
      <c r="C21" s="52">
        <f>'Cestovní příkazy'!O6</f>
        <v/>
      </c>
      <c r="D21" s="52">
        <f>'Cestovní příkazy'!P6+'Cestovní příkazy'!Q6</f>
        <v/>
      </c>
      <c r="E21" s="52">
        <f>'Cestovní příkazy'!R6</f>
        <v/>
      </c>
      <c r="F21" s="52">
        <f>'Cestovní příkazy'!S6</f>
        <v/>
      </c>
      <c r="G21" s="13">
        <f>'Cestovní příkazy'!T6</f>
        <v/>
      </c>
    </row>
    <row r="22">
      <c r="A22" s="4" t="inlineStr">
        <is>
          <t>Martin Procházka</t>
        </is>
      </c>
      <c r="B22" s="51">
        <f>'Cestovní příkazy'!N7</f>
        <v/>
      </c>
      <c r="C22" s="51">
        <f>'Cestovní příkazy'!O7</f>
        <v/>
      </c>
      <c r="D22" s="51">
        <f>'Cestovní příkazy'!P7+'Cestovní příkazy'!Q7</f>
        <v/>
      </c>
      <c r="E22" s="51">
        <f>'Cestovní příkazy'!R7</f>
        <v/>
      </c>
      <c r="F22" s="51">
        <f>'Cestovní příkazy'!S7</f>
        <v/>
      </c>
      <c r="G22" s="20">
        <f>'Cestovní příkazy'!T7</f>
        <v/>
      </c>
    </row>
    <row r="23">
      <c r="A23" s="3" t="inlineStr">
        <is>
          <t>Eva Vacková</t>
        </is>
      </c>
      <c r="B23" s="52">
        <f>'Cestovní příkazy'!N8</f>
        <v/>
      </c>
      <c r="C23" s="52">
        <f>'Cestovní příkazy'!O8</f>
        <v/>
      </c>
      <c r="D23" s="52">
        <f>'Cestovní příkazy'!P8+'Cestovní příkazy'!Q8</f>
        <v/>
      </c>
      <c r="E23" s="52">
        <f>'Cestovní příkazy'!R8</f>
        <v/>
      </c>
      <c r="F23" s="52">
        <f>'Cestovní příkazy'!S8</f>
        <v/>
      </c>
      <c r="G23" s="13">
        <f>'Cestovní příkazy'!T8</f>
        <v/>
      </c>
    </row>
    <row r="24">
      <c r="A24" s="4" t="inlineStr">
        <is>
          <t>Jakub Malý</t>
        </is>
      </c>
      <c r="B24" s="51">
        <f>'Cestovní příkazy'!N9</f>
        <v/>
      </c>
      <c r="C24" s="51">
        <f>'Cestovní příkazy'!O9</f>
        <v/>
      </c>
      <c r="D24" s="51">
        <f>'Cestovní příkazy'!P9+'Cestovní příkazy'!Q9</f>
        <v/>
      </c>
      <c r="E24" s="51">
        <f>'Cestovní příkazy'!R9</f>
        <v/>
      </c>
      <c r="F24" s="51">
        <f>'Cestovní příkazy'!S9</f>
        <v/>
      </c>
      <c r="G24" s="20">
        <f>'Cestovní příkazy'!T9</f>
        <v/>
      </c>
    </row>
    <row r="25">
      <c r="A25" s="3" t="inlineStr">
        <is>
          <t>Tereza Králová</t>
        </is>
      </c>
      <c r="B25" s="52">
        <f>'Cestovní příkazy'!N10</f>
        <v/>
      </c>
      <c r="C25" s="52">
        <f>'Cestovní příkazy'!O10</f>
        <v/>
      </c>
      <c r="D25" s="52">
        <f>'Cestovní příkazy'!P10+'Cestovní příkazy'!Q10</f>
        <v/>
      </c>
      <c r="E25" s="52">
        <f>'Cestovní příkazy'!R10</f>
        <v/>
      </c>
      <c r="F25" s="52">
        <f>'Cestovní příkazy'!S10</f>
        <v/>
      </c>
      <c r="G25" s="13">
        <f>'Cestovní příkazy'!T10</f>
        <v/>
      </c>
    </row>
    <row r="26">
      <c r="A26" s="4" t="inlineStr">
        <is>
          <t>Michal Konečný</t>
        </is>
      </c>
      <c r="B26" s="51">
        <f>'Cestovní příkazy'!N11</f>
        <v/>
      </c>
      <c r="C26" s="51">
        <f>'Cestovní příkazy'!O11</f>
        <v/>
      </c>
      <c r="D26" s="51">
        <f>'Cestovní příkazy'!P11+'Cestovní příkazy'!Q11</f>
        <v/>
      </c>
      <c r="E26" s="51">
        <f>'Cestovní příkazy'!R11</f>
        <v/>
      </c>
      <c r="F26" s="51">
        <f>'Cestovní příkazy'!S11</f>
        <v/>
      </c>
      <c r="G26" s="20">
        <f>'Cestovní příkazy'!T11</f>
        <v/>
      </c>
    </row>
    <row r="27">
      <c r="A27" s="3" t="inlineStr">
        <is>
          <t>Jana Marková</t>
        </is>
      </c>
      <c r="B27" s="52">
        <f>'Cestovní příkazy'!N12</f>
        <v/>
      </c>
      <c r="C27" s="52">
        <f>'Cestovní příkazy'!O12</f>
        <v/>
      </c>
      <c r="D27" s="52">
        <f>'Cestovní příkazy'!P12+'Cestovní příkazy'!Q12</f>
        <v/>
      </c>
      <c r="E27" s="52">
        <f>'Cestovní příkazy'!R12</f>
        <v/>
      </c>
      <c r="F27" s="52">
        <f>'Cestovní příkazy'!S12</f>
        <v/>
      </c>
      <c r="G27" s="13">
        <f>'Cestovní příkazy'!T12</f>
        <v/>
      </c>
    </row>
    <row r="28" ht="18" customHeight="1">
      <c r="A28" s="27" t="inlineStr">
        <is>
          <t>CELKEM</t>
        </is>
      </c>
      <c r="B28" s="53">
        <f>IFERROR(SUM(B18:B27),0)</f>
        <v/>
      </c>
      <c r="C28" s="53">
        <f>IFERROR(SUM(C18:C27),0)</f>
        <v/>
      </c>
      <c r="D28" s="53">
        <f>IFERROR(SUM(D18:D27),0)</f>
        <v/>
      </c>
      <c r="E28" s="53">
        <f>IFERROR(SUM(E18:E27),0)</f>
        <v/>
      </c>
      <c r="F28" s="53">
        <f>IFERROR(SUM(F18:F27),0)</f>
        <v/>
      </c>
      <c r="G28" s="27" t="n"/>
    </row>
    <row r="29"/>
    <row r="30"/>
    <row r="31">
      <c r="I31" t="inlineStr">
        <is>
          <t>Typ výdaje</t>
        </is>
      </c>
      <c r="J31" t="inlineStr">
        <is>
          <t>Částka (Kč)</t>
        </is>
      </c>
    </row>
    <row r="32">
      <c r="I32" t="inlineStr">
        <is>
          <t>Stravné</t>
        </is>
      </c>
      <c r="J32" s="54">
        <f>IFERROR(SUM(B18:B27),0)</f>
        <v/>
      </c>
    </row>
    <row r="33">
      <c r="I33" t="inlineStr">
        <is>
          <t>Ubytování</t>
        </is>
      </c>
      <c r="J33" s="54">
        <f>IFERROR(SUM(C18:C27),0)</f>
        <v/>
      </c>
    </row>
    <row r="34">
      <c r="I34" t="inlineStr">
        <is>
          <t>Parkovné+Mýtné</t>
        </is>
      </c>
      <c r="J34" s="54">
        <f>IFERROR(SUM(D18:D27),0)</f>
        <v/>
      </c>
    </row>
    <row r="35">
      <c r="I35" t="inlineStr">
        <is>
          <t>Jiné výdaje</t>
        </is>
      </c>
      <c r="J35" s="54">
        <f>IFERROR(SUM(E18:E27),0)</f>
        <v/>
      </c>
    </row>
  </sheetData>
  <mergeCells count="3">
    <mergeCell ref="A1:G1"/>
    <mergeCell ref="A2:G2"/>
    <mergeCell ref="A16:G16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  <col width="20" customWidth="1" min="3" max="3"/>
  </cols>
  <sheetData>
    <row r="1" ht="32" customHeight="1">
      <c r="A1" s="11" t="inlineStr">
        <is>
          <t>NÁVOD K POUŽITÍ ŠABLONY – CESTOVNÍ NÁHRADY</t>
        </is>
      </c>
    </row>
    <row r="2" ht="28" customHeight="1">
      <c r="A2" s="39" t="inlineStr">
        <is>
          <t>LIST</t>
        </is>
      </c>
      <c r="B2" s="39" t="inlineStr">
        <is>
          <t>POPIS / INSTRUKCE</t>
        </is>
      </c>
      <c r="C2" s="39" t="inlineStr">
        <is>
          <t>POZNÁMKA</t>
        </is>
      </c>
    </row>
    <row r="3" ht="28" customHeight="1">
      <c r="A3" s="3" t="inlineStr">
        <is>
          <t>Směrnice a nastavení</t>
        </is>
      </c>
      <c r="B3" s="3" t="inlineStr">
        <is>
          <t>Obsahuje sazby a parametry cestovních náhrad platné pro rok 2026. Sazby lze upravovat v buňce B (sloupec Hodnota).</t>
        </is>
      </c>
      <c r="C3" s="3" t="inlineStr">
        <is>
          <t>Aktualizovat při změně legislativy</t>
        </is>
      </c>
    </row>
    <row r="4" ht="28" customHeight="1">
      <c r="A4" s="4" t="inlineStr">
        <is>
          <t>Cestovní příkazy – sloupce</t>
        </is>
      </c>
      <c r="B4" s="4" t="inlineStr">
        <is>
          <t>Vyplňte žlutě označené buňky (vstupní pole): Jméno, Středisko, Města, Účel, Datum od/do, Doprava, km, Spotřeba, PHM cena, Ubytování, Parkovné, Mýtné, Jiné výdaje, Schváleno?</t>
        </is>
      </c>
      <c r="C4" s="4" t="inlineStr">
        <is>
          <t>Ostatní sloupce jsou vypočítávány automaticky</t>
        </is>
      </c>
    </row>
    <row r="5" ht="28" customHeight="1">
      <c r="A5" s="3" t="inlineStr">
        <is>
          <t>Délka cesty (dny)</t>
        </is>
      </c>
      <c r="B5" s="3" t="inlineStr">
        <is>
          <t>Vypočítává se automaticky vzorcem DATEDIF(datum_od, datum_do, "d")+1. Minimální délka je 1 den.</t>
        </is>
      </c>
      <c r="C5" s="3" t="inlineStr">
        <is>
          <t>Nevyplňovat ručně</t>
        </is>
      </c>
    </row>
    <row r="6" ht="28" customHeight="1">
      <c r="A6" s="4" t="inlineStr">
        <is>
          <t>Stravné nárok (Kč)</t>
        </is>
      </c>
      <c r="B6" s="4" t="inlineStr">
        <is>
          <t>Automaticky dle délky cesty: 1 den = 150 Kč, 2 dny = 229 Kč/den, 3+ dny = 360 Kč/den. Lze upravit v Směrnici.</t>
        </is>
      </c>
      <c r="C6" s="4" t="inlineStr">
        <is>
          <t>Vzorec IF s délkou cesty</t>
        </is>
      </c>
    </row>
    <row r="7" ht="28" customHeight="1">
      <c r="A7" s="3" t="inlineStr">
        <is>
          <t>Celkem náhrad (Kč)</t>
        </is>
      </c>
      <c r="B7" s="3" t="inlineStr">
        <is>
          <t>Součet stravného, ubytování, parkovného, mýtného, jiných výdajů a náhrady za km (PHM + sazba/km) pro osobní automobil.</t>
        </is>
      </c>
      <c r="C7" s="3" t="inlineStr">
        <is>
          <t>Automatický výpočet</t>
        </is>
      </c>
    </row>
    <row r="8" ht="28" customHeight="1">
      <c r="A8" s="4" t="inlineStr">
        <is>
          <t>Sloupec Schváleno?</t>
        </is>
      </c>
      <c r="B8" s="4" t="inlineStr">
        <is>
          <t>Zadejte "Ano" nebo "Ne". Buňka Poznámka zobrazí "Schváleno ✓" nebo "⚠ Ke kontrole" automaticky.</t>
        </is>
      </c>
      <c r="C8" s="4" t="inlineStr">
        <is>
          <t>Povinné pole</t>
        </is>
      </c>
    </row>
    <row r="9" ht="28" customHeight="1">
      <c r="A9" s="3" t="inlineStr">
        <is>
          <t>Vyúčtování a přehled</t>
        </is>
      </c>
      <c r="B9" s="3" t="inlineStr">
        <is>
          <t>Souhrnný list s klíčovými ukazateli (celkové náhrady, průměr, počty) a třemi grafy: sloupcový, koláčový a spojnicový.</t>
        </is>
      </c>
      <c r="C9" s="3" t="inlineStr">
        <is>
          <t>Automaticky aktualizuje se</t>
        </is>
      </c>
    </row>
    <row r="10" ht="28" customHeight="1">
      <c r="A10" s="4" t="inlineStr">
        <is>
          <t>Grafy</t>
        </is>
      </c>
      <c r="B10" s="4" t="inlineStr">
        <is>
          <t>Sloupcový: náhrady podle zaměstnance. Koláčový: struktura nákladů. Spojnicový: trend náhrad chronologicky.</t>
        </is>
      </c>
      <c r="C10" s="4" t="inlineStr">
        <is>
          <t>Vychází z listu Cestovní příkazy</t>
        </is>
      </c>
    </row>
    <row r="11" ht="28" customHeight="1">
      <c r="A11" s="3" t="inlineStr">
        <is>
          <t>Archivace</t>
        </is>
      </c>
      <c r="B11" s="3" t="inlineStr">
        <is>
          <t>Všechny doklady (faktury, paragon, jízdenky) archivujte po dobu 10 let dle § 35 zákona o účetnictví č. 563/1991 Sb.</t>
        </is>
      </c>
      <c r="C11" s="3" t="inlineStr">
        <is>
          <t>Povinnost ze zákona</t>
        </is>
      </c>
    </row>
    <row r="12" ht="28" customHeight="1">
      <c r="A12" s="4" t="inlineStr">
        <is>
          <t>Schvalovací proces</t>
        </is>
      </c>
      <c r="B12" s="4" t="inlineStr">
        <is>
          <t>Vyplněný cestovní příkaz předá zaměstnanec odpovědné osobě (viz Směrnice – schvalovatel). Po schválení zapište "Ano" do sloupce Schváleno?.</t>
        </is>
      </c>
      <c r="C12" s="4" t="inlineStr">
        <is>
          <t>Schvalovatel: Ing. Pavel Horák</t>
        </is>
      </c>
    </row>
    <row r="13" ht="28" customHeight="1">
      <c r="A13" s="3" t="inlineStr">
        <is>
          <t>Přidání nového řádku</t>
        </is>
      </c>
      <c r="B13" s="3" t="inlineStr">
        <is>
          <t>Zkopírujte libovolný existující řádek dat (ctrl+C, vložit řádek níže) – vzorce se zkopírují automaticky. Upravte žluté vstupní buňky.</t>
        </is>
      </c>
      <c r="C13" s="3" t="inlineStr">
        <is>
          <t>Nevyplňujte vypočítávané sloupce</t>
        </is>
      </c>
    </row>
    <row r="14" ht="28" customHeight="1">
      <c r="A14" s="4" t="inlineStr">
        <is>
          <t>Měna a formátování</t>
        </is>
      </c>
      <c r="B14" s="4" t="inlineStr">
        <is>
          <t>Všechny peněžní hodnoty jsou v Kč. Datumové hodnoty ve formátu DD.MM.YYYY. Desetinná místa oddělena čárkou.</t>
        </is>
      </c>
      <c r="C14" s="4" t="inlineStr">
        <is>
          <t>České formátování</t>
        </is>
      </c>
    </row>
    <row r="15"/>
    <row r="16" ht="20" customHeight="1">
      <c r="A16" s="10" t="inlineStr">
        <is>
          <t>© 2026 – Šablona vnitropodnikové směrnice o cestovních náhradách | Verze 1.0 | Platnost od 1. 1. 2026</t>
        </is>
      </c>
    </row>
  </sheetData>
  <mergeCells count="2">
    <mergeCell ref="A1:C1"/>
    <mergeCell ref="A16:C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2026-06-05T14:35:20Z</dcterms:created>
  <dcterms:modified xmlns:dcterms="http://purl.org/dc/terms/" xmlns:xsi="http://www.w3.org/2001/XMLSchema-instance" xsi:type="dcterms:W3CDTF">2026-06-05T14:35:20Z</dcterms:modified>
</cp:coreProperties>
</file>