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dpisový plán" sheetId="1" state="visible" r:id="rId1"/>
    <sheet xmlns:r="http://schemas.openxmlformats.org/officeDocument/2006/relationships" name="Přehled" sheetId="2" state="visible" r:id="rId2"/>
    <sheet xmlns:r="http://schemas.openxmlformats.org/officeDocument/2006/relationships" name="Návo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 ##0 &quot;Kč&quot;"/>
    <numFmt numFmtId="165" formatCode="DD.MM.YYYY"/>
    <numFmt numFmtId="166" formatCode="0,00%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22C55E"/>
      <sz val="10"/>
    </font>
    <font>
      <name val="Calibri"/>
      <b val="1"/>
      <color rgb="00DC2626"/>
      <sz val="10"/>
    </font>
    <font>
      <name val="Calibri"/>
      <b val="1"/>
      <color rgb="000F766E"/>
      <sz val="12"/>
    </font>
    <font>
      <name val="Calibri"/>
      <b val="1"/>
      <color rgb="000F766E"/>
      <sz val="11"/>
    </font>
    <font>
      <name val="Calibri"/>
      <b val="1"/>
      <color rgb="000F766E"/>
      <sz val="10"/>
    </font>
    <font>
      <name val="Calibri"/>
      <b val="1"/>
      <sz val="9"/>
    </font>
    <font>
      <name val="Calibri"/>
      <b val="1"/>
      <color rgb="00FFFFFF"/>
      <sz val="9"/>
    </font>
    <font>
      <b val="1"/>
      <color rgb="00FFFFFF"/>
      <sz val="9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FFBEB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49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vertical="center"/>
    </xf>
    <xf numFmtId="165" fontId="3" fillId="3" borderId="1" applyAlignment="1" pivotButton="0" quotePrefix="0" xfId="0">
      <alignment vertical="center"/>
    </xf>
    <xf numFmtId="49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vertical="center"/>
    </xf>
    <xf numFmtId="165" fontId="3" fillId="4" borderId="1" applyAlignment="1" pivotButton="0" quotePrefix="0" xfId="0">
      <alignment vertical="center"/>
    </xf>
    <xf numFmtId="0" fontId="5" fillId="5" borderId="1" applyAlignment="1" pivotButton="0" quotePrefix="0" xfId="0">
      <alignment horizontal="center" vertical="center"/>
    </xf>
    <xf numFmtId="0" fontId="5" fillId="5" borderId="1" pivotButton="0" quotePrefix="0" xfId="0"/>
    <xf numFmtId="164" fontId="5" fillId="5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0" fontId="6" fillId="0" borderId="1" pivotButton="0" quotePrefix="0" xfId="0"/>
    <xf numFmtId="0" fontId="7" fillId="0" borderId="1" pivotButton="0" quotePrefix="0" xfId="0"/>
    <xf numFmtId="0" fontId="8" fillId="0" borderId="0" applyAlignment="1" pivotButton="0" quotePrefix="0" xfId="0">
      <alignment vertical="center"/>
    </xf>
    <xf numFmtId="0" fontId="4" fillId="4" borderId="1" applyAlignment="1" pivotButton="0" quotePrefix="0" xfId="0">
      <alignment vertical="center"/>
    </xf>
    <xf numFmtId="164" fontId="9" fillId="6" borderId="1" applyAlignment="1" pivotButton="0" quotePrefix="0" xfId="0">
      <alignment horizontal="right" vertical="center"/>
    </xf>
    <xf numFmtId="1" fontId="9" fillId="6" borderId="1" applyAlignment="1" pivotButton="0" quotePrefix="0" xfId="0">
      <alignment horizontal="right" vertical="center"/>
    </xf>
    <xf numFmtId="166" fontId="9" fillId="6" borderId="1" applyAlignment="1" pivotButton="0" quotePrefix="0" xfId="0">
      <alignment horizontal="right" vertical="center"/>
    </xf>
    <xf numFmtId="0" fontId="9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164" fontId="3" fillId="3" borderId="1" applyAlignment="1" pivotButton="0" quotePrefix="0" xfId="0">
      <alignment horizontal="right" vertical="center"/>
    </xf>
    <xf numFmtId="166" fontId="3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164" fontId="5" fillId="5" borderId="1" pivotButton="0" quotePrefix="0" xfId="0"/>
    <xf numFmtId="0" fontId="0" fillId="5" borderId="1" pivotButton="0" quotePrefix="0" xfId="0"/>
    <xf numFmtId="0" fontId="10" fillId="0" borderId="0" pivotButton="0" quotePrefix="0" xfId="0"/>
    <xf numFmtId="0" fontId="3" fillId="6" borderId="1" pivotButton="0" quotePrefix="0" xfId="0"/>
    <xf numFmtId="0" fontId="12" fillId="2" borderId="1" applyAlignment="1" pivotButton="0" quotePrefix="0" xfId="0">
      <alignment horizontal="center"/>
    </xf>
    <xf numFmtId="0" fontId="3" fillId="4" borderId="1" pivotButton="0" quotePrefix="0" xfId="0"/>
    <xf numFmtId="164" fontId="3" fillId="4" borderId="1" pivotButton="0" quotePrefix="0" xfId="0"/>
    <xf numFmtId="0" fontId="13" fillId="5" borderId="1" applyAlignment="1" pivotButton="0" quotePrefix="0" xfId="0">
      <alignment horizontal="center"/>
    </xf>
    <xf numFmtId="164" fontId="3" fillId="6" borderId="1" applyAlignment="1" pivotButton="0" quotePrefix="0" xfId="0">
      <alignment horizontal="right"/>
    </xf>
    <xf numFmtId="0" fontId="0" fillId="2" borderId="1" pivotButton="0" quotePrefix="0" xfId="0"/>
    <xf numFmtId="0" fontId="2" fillId="2" borderId="1" applyAlignment="1" pivotButton="0" quotePrefix="0" xfId="0">
      <alignment vertical="center"/>
    </xf>
    <xf numFmtId="0" fontId="10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 wrapText="1"/>
    </xf>
    <xf numFmtId="0" fontId="10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vertical="center" wrapText="1"/>
    </xf>
    <xf numFmtId="165" fontId="3" fillId="3" borderId="1" applyAlignment="1" pivotButton="0" quotePrefix="0" xfId="0">
      <alignment vertical="center"/>
    </xf>
    <xf numFmtId="165" fontId="3" fillId="4" borderId="1" applyAlignment="1" pivotButton="0" quotePrefix="0" xfId="0">
      <alignment vertical="center"/>
    </xf>
    <xf numFmtId="166" fontId="9" fillId="6" borderId="1" applyAlignment="1" pivotButton="0" quotePrefix="0" xfId="0">
      <alignment horizontal="right" vertical="center"/>
    </xf>
    <xf numFmtId="166" fontId="3" fillId="3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Pořizovací cena vs. Zůstatková cena podle kategorií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'Přehled'!$A$13:$A$18</f>
            </numRef>
          </cat>
          <val>
            <numRef>
              <f>'Přehled'!$B$13:$B$18</f>
            </numRef>
          </val>
        </ser>
        <ser>
          <idx val="1"/>
          <order val="1"/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'Přehled'!$A$13:$A$18</f>
            </numRef>
          </cat>
          <val>
            <numRef>
              <f>'Přehled'!$C$13:$C$18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Kč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Průběh měsíčních odpisů v roce 2026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'Přehled'!$A$30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'Přehled'!$B$30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'Přehled'!$C$30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'Přehled'!$D$30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'Přehled'!$E$30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'Přehled'!$F$30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'Přehled'!$G$30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'Přehled'!$H$30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'Přehled'!$I$30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'Přehled'!$J$30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'Přehled'!$K$30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'Přehled'!$A$29:$L$29</f>
            </numRef>
          </cat>
          <val>
            <numRef>
              <f>'Přehled'!$L$30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Měsíc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Kč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Podíl majetku dle kategorií (pořizovací cena)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'Přehled'!$A$13:$A$18</f>
            </numRef>
          </cat>
          <val>
            <numRef>
              <f>'Přehled'!$B$13:$B$18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17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32</row>
      <rowOff>0</rowOff>
    </from>
    <ext cx="576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20" customWidth="1" min="3" max="3"/>
    <col width="14" customWidth="1" min="4" max="4"/>
    <col width="20" customWidth="1" min="5" max="5"/>
    <col width="14" customWidth="1" min="6" max="6"/>
    <col width="14" customWidth="1" min="7" max="7"/>
    <col width="20" customWidth="1" min="8" max="8"/>
    <col width="16" customWidth="1" min="9" max="9"/>
    <col width="16" customWidth="1" min="10" max="10"/>
    <col width="20" customWidth="1" min="11" max="11"/>
    <col width="20" customWidth="1" min="12" max="12"/>
    <col width="18" customWidth="1" min="13" max="13"/>
    <col width="18" customWidth="1" min="14" max="14"/>
    <col width="20" customWidth="1" min="15" max="15"/>
    <col width="20" customWidth="1" min="16" max="16"/>
    <col width="20" customWidth="1" min="17" max="17"/>
    <col width="12" customWidth="1" min="18" max="18"/>
    <col width="22" customWidth="1" min="19" max="19"/>
  </cols>
  <sheetData>
    <row r="1" ht="32" customHeight="1">
      <c r="A1" s="1" t="inlineStr">
        <is>
          <t>ODPISOVÝ PLÁN DLOUHODOBÉHO MAJETKU – 2026</t>
        </is>
      </c>
    </row>
    <row r="2" ht="42" customHeight="1">
      <c r="A2" s="2" t="inlineStr">
        <is>
          <t>Inventární číslo</t>
        </is>
      </c>
      <c r="B2" s="2" t="inlineStr">
        <is>
          <t>Název majetku</t>
        </is>
      </c>
      <c r="C2" s="2" t="inlineStr">
        <is>
          <t>Kategorie</t>
        </is>
      </c>
      <c r="D2" s="2" t="inlineStr">
        <is>
          <t>Středisko</t>
        </is>
      </c>
      <c r="E2" s="2" t="inlineStr">
        <is>
          <t>Pořizovací cena (Kč)</t>
        </is>
      </c>
      <c r="F2" s="2" t="inlineStr">
        <is>
          <t>Datum pořízení</t>
        </is>
      </c>
      <c r="G2" s="2" t="inlineStr">
        <is>
          <t>Datum zařazení</t>
        </is>
      </c>
      <c r="H2" s="2" t="inlineStr">
        <is>
          <t>Vstupní cena pro odpisy (Kč)</t>
        </is>
      </c>
      <c r="I2" s="2" t="inlineStr">
        <is>
          <t>Odpisová skupina</t>
        </is>
      </c>
      <c r="J2" s="2" t="inlineStr">
        <is>
          <t>Metoda odpisu</t>
        </is>
      </c>
      <c r="K2" s="2" t="inlineStr">
        <is>
          <t>Doba odpisování (měsíce)</t>
        </is>
      </c>
      <c r="L2" s="2" t="inlineStr">
        <is>
          <t>Zůstatková hodnota (Kč)</t>
        </is>
      </c>
      <c r="M2" s="2" t="inlineStr">
        <is>
          <t>Roční odpis (Kč)</t>
        </is>
      </c>
      <c r="N2" s="2" t="inlineStr">
        <is>
          <t>Měsíční odpis (Kč)</t>
        </is>
      </c>
      <c r="O2" s="2" t="inlineStr">
        <is>
          <t>Odpis za rok 2026 (Kč)</t>
        </is>
      </c>
      <c r="P2" s="2" t="inlineStr">
        <is>
          <t>Kumulované odpisy (Kč)</t>
        </is>
      </c>
      <c r="Q2" s="2" t="inlineStr">
        <is>
          <t>Zůstatková cena (Kč)</t>
        </is>
      </c>
      <c r="R2" s="2" t="inlineStr">
        <is>
          <t>Stav</t>
        </is>
      </c>
      <c r="S2" s="2" t="inlineStr">
        <is>
          <t>Poznámka</t>
        </is>
      </c>
    </row>
    <row r="3" ht="18" customHeight="1">
      <c r="A3" s="3" t="inlineStr">
        <is>
          <t>IM-2026-001</t>
        </is>
      </c>
      <c r="B3" s="4" t="inlineStr">
        <is>
          <t>Notebook Lenovo ThinkPad</t>
        </is>
      </c>
      <c r="C3" s="5" t="inlineStr">
        <is>
          <t>IT vybavení</t>
        </is>
      </c>
      <c r="D3" s="5" t="inlineStr">
        <is>
          <t>Praha</t>
        </is>
      </c>
      <c r="E3" s="6" t="n">
        <v>28900</v>
      </c>
      <c r="F3" s="48" t="n">
        <v>46034</v>
      </c>
      <c r="G3" s="48" t="n">
        <v>46034</v>
      </c>
      <c r="H3" s="6" t="n">
        <v>28900</v>
      </c>
      <c r="I3" s="5" t="inlineStr">
        <is>
          <t>2</t>
        </is>
      </c>
      <c r="J3" s="5" t="inlineStr">
        <is>
          <t>lineární</t>
        </is>
      </c>
      <c r="K3" s="4" t="n">
        <v>36</v>
      </c>
      <c r="L3" s="6" t="n">
        <v>0</v>
      </c>
      <c r="M3" s="6">
        <f>IFERROR(IF(OR(J3="lineární",J3="Lineární"),H3/K3,H3*2/K3),0)</f>
        <v/>
      </c>
      <c r="N3" s="6">
        <f>IFERROR(M3/12,0)</f>
        <v/>
      </c>
      <c r="O3" s="6">
        <f>IFERROR(IF(AND(YEAR(F3)&lt;=2026,INT((DATE(2026,12,31)-F3)/30)+1&gt;0),MIN(E3,N3*(INT((DATE(2026,12,31)-F3)/30)+1)),0),0)</f>
        <v/>
      </c>
      <c r="P3" s="6">
        <f>IFERROR(O3,0)</f>
        <v/>
      </c>
      <c r="Q3" s="6">
        <f>IFERROR(MAX(0,E3-P3),0)</f>
        <v/>
      </c>
      <c r="R3" s="5">
        <f>IF(Q3&lt;=0,"vyrazeno","aktivní")</f>
        <v/>
      </c>
      <c r="S3" s="5" t="inlineStr"/>
    </row>
    <row r="4" ht="18" customHeight="1">
      <c r="A4" s="8" t="inlineStr">
        <is>
          <t>IM-2026-002</t>
        </is>
      </c>
      <c r="B4" s="9" t="inlineStr">
        <is>
          <t>Kancelářský stůl</t>
        </is>
      </c>
      <c r="C4" s="10" t="inlineStr">
        <is>
          <t>Nábytek</t>
        </is>
      </c>
      <c r="D4" s="10" t="inlineStr">
        <is>
          <t>Brno</t>
        </is>
      </c>
      <c r="E4" s="11" t="n">
        <v>6500</v>
      </c>
      <c r="F4" s="49" t="n">
        <v>46040</v>
      </c>
      <c r="G4" s="49" t="n">
        <v>46040</v>
      </c>
      <c r="H4" s="11" t="n">
        <v>6500</v>
      </c>
      <c r="I4" s="10" t="inlineStr">
        <is>
          <t>2</t>
        </is>
      </c>
      <c r="J4" s="10" t="inlineStr">
        <is>
          <t>lineární</t>
        </is>
      </c>
      <c r="K4" s="9" t="n">
        <v>60</v>
      </c>
      <c r="L4" s="11" t="n">
        <v>0</v>
      </c>
      <c r="M4" s="11">
        <f>IFERROR(IF(OR(J4="lineární",J4="Lineární"),H4/K4,H4*2/K4),0)</f>
        <v/>
      </c>
      <c r="N4" s="11">
        <f>IFERROR(M4/12,0)</f>
        <v/>
      </c>
      <c r="O4" s="11">
        <f>IFERROR(IF(AND(YEAR(F4)&lt;=2026,INT((DATE(2026,12,31)-F4)/30)+1&gt;0),MIN(E4,N4*(INT((DATE(2026,12,31)-F4)/30)+1)),0),0)</f>
        <v/>
      </c>
      <c r="P4" s="11">
        <f>IFERROR(O4,0)</f>
        <v/>
      </c>
      <c r="Q4" s="11">
        <f>IFERROR(MAX(0,E4-P4),0)</f>
        <v/>
      </c>
      <c r="R4" s="10">
        <f>IF(Q4&lt;=0,"vyrazeno","aktivní")</f>
        <v/>
      </c>
      <c r="S4" s="10" t="inlineStr"/>
    </row>
    <row r="5" ht="18" customHeight="1">
      <c r="A5" s="3" t="inlineStr">
        <is>
          <t>IM-2026-003</t>
        </is>
      </c>
      <c r="B5" s="4" t="inlineStr">
        <is>
          <t>Multifunkční tiskárna</t>
        </is>
      </c>
      <c r="C5" s="5" t="inlineStr">
        <is>
          <t>IT vybavení</t>
        </is>
      </c>
      <c r="D5" s="5" t="inlineStr">
        <is>
          <t>Ostrava</t>
        </is>
      </c>
      <c r="E5" s="6" t="n">
        <v>9800</v>
      </c>
      <c r="F5" s="48" t="n">
        <v>46055</v>
      </c>
      <c r="G5" s="48" t="n">
        <v>46055</v>
      </c>
      <c r="H5" s="6" t="n">
        <v>9800</v>
      </c>
      <c r="I5" s="5" t="inlineStr">
        <is>
          <t>2</t>
        </is>
      </c>
      <c r="J5" s="5" t="inlineStr">
        <is>
          <t>lineární</t>
        </is>
      </c>
      <c r="K5" s="4" t="n">
        <v>36</v>
      </c>
      <c r="L5" s="6" t="n">
        <v>0</v>
      </c>
      <c r="M5" s="6">
        <f>IFERROR(IF(OR(J5="lineární",J5="Lineární"),H5/K5,H5*2/K5),0)</f>
        <v/>
      </c>
      <c r="N5" s="6">
        <f>IFERROR(M5/12,0)</f>
        <v/>
      </c>
      <c r="O5" s="6">
        <f>IFERROR(IF(AND(YEAR(F5)&lt;=2026,INT((DATE(2026,12,31)-F5)/30)+1&gt;0),MIN(E5,N5*(INT((DATE(2026,12,31)-F5)/30)+1)),0),0)</f>
        <v/>
      </c>
      <c r="P5" s="6">
        <f>IFERROR(O5,0)</f>
        <v/>
      </c>
      <c r="Q5" s="6">
        <f>IFERROR(MAX(0,E5-P5),0)</f>
        <v/>
      </c>
      <c r="R5" s="5">
        <f>IF(Q5&lt;=0,"vyrazeno","aktivní")</f>
        <v/>
      </c>
      <c r="S5" s="5" t="inlineStr"/>
    </row>
    <row r="6" ht="18" customHeight="1">
      <c r="A6" s="8" t="inlineStr">
        <is>
          <t>IM-2026-004</t>
        </is>
      </c>
      <c r="B6" s="9" t="inlineStr">
        <is>
          <t>Skladový regál</t>
        </is>
      </c>
      <c r="C6" s="10" t="inlineStr">
        <is>
          <t>Vybavení skladu</t>
        </is>
      </c>
      <c r="D6" s="10" t="inlineStr">
        <is>
          <t>Plzeň</t>
        </is>
      </c>
      <c r="E6" s="11" t="n">
        <v>14200</v>
      </c>
      <c r="F6" s="49" t="n">
        <v>46063</v>
      </c>
      <c r="G6" s="49" t="n">
        <v>46063</v>
      </c>
      <c r="H6" s="11" t="n">
        <v>14200</v>
      </c>
      <c r="I6" s="10" t="inlineStr">
        <is>
          <t>3</t>
        </is>
      </c>
      <c r="J6" s="10" t="inlineStr">
        <is>
          <t>lineární</t>
        </is>
      </c>
      <c r="K6" s="9" t="n">
        <v>60</v>
      </c>
      <c r="L6" s="11" t="n">
        <v>0</v>
      </c>
      <c r="M6" s="11">
        <f>IFERROR(IF(OR(J6="lineární",J6="Lineární"),H6/K6,H6*2/K6),0)</f>
        <v/>
      </c>
      <c r="N6" s="11">
        <f>IFERROR(M6/12,0)</f>
        <v/>
      </c>
      <c r="O6" s="11">
        <f>IFERROR(IF(AND(YEAR(F6)&lt;=2026,INT((DATE(2026,12,31)-F6)/30)+1&gt;0),MIN(E6,N6*(INT((DATE(2026,12,31)-F6)/30)+1)),0),0)</f>
        <v/>
      </c>
      <c r="P6" s="11">
        <f>IFERROR(O6,0)</f>
        <v/>
      </c>
      <c r="Q6" s="11">
        <f>IFERROR(MAX(0,E6-P6),0)</f>
        <v/>
      </c>
      <c r="R6" s="10">
        <f>IF(Q6&lt;=0,"vyrazeno","aktivní")</f>
        <v/>
      </c>
      <c r="S6" s="10" t="inlineStr"/>
    </row>
    <row r="7" ht="18" customHeight="1">
      <c r="A7" s="3" t="inlineStr">
        <is>
          <t>IM-2026-005</t>
        </is>
      </c>
      <c r="B7" s="4" t="inlineStr">
        <is>
          <t>Firemní auto Škoda Octavia</t>
        </is>
      </c>
      <c r="C7" s="5" t="inlineStr">
        <is>
          <t>Dopravní prostředky</t>
        </is>
      </c>
      <c r="D7" s="5" t="inlineStr">
        <is>
          <t>Praha</t>
        </is>
      </c>
      <c r="E7" s="6" t="n">
        <v>620000</v>
      </c>
      <c r="F7" s="48" t="n">
        <v>46082</v>
      </c>
      <c r="G7" s="48" t="n">
        <v>46082</v>
      </c>
      <c r="H7" s="6" t="n">
        <v>620000</v>
      </c>
      <c r="I7" s="5" t="inlineStr">
        <is>
          <t>2</t>
        </is>
      </c>
      <c r="J7" s="5" t="inlineStr">
        <is>
          <t>lineární</t>
        </is>
      </c>
      <c r="K7" s="4" t="n">
        <v>60</v>
      </c>
      <c r="L7" s="6" t="n">
        <v>0</v>
      </c>
      <c r="M7" s="6">
        <f>IFERROR(IF(OR(J7="lineární",J7="Lineární"),H7/K7,H7*2/K7),0)</f>
        <v/>
      </c>
      <c r="N7" s="6">
        <f>IFERROR(M7/12,0)</f>
        <v/>
      </c>
      <c r="O7" s="6">
        <f>IFERROR(IF(AND(YEAR(F7)&lt;=2026,INT((DATE(2026,12,31)-F7)/30)+1&gt;0),MIN(E7,N7*(INT((DATE(2026,12,31)-F7)/30)+1)),0),0)</f>
        <v/>
      </c>
      <c r="P7" s="6">
        <f>IFERROR(O7,0)</f>
        <v/>
      </c>
      <c r="Q7" s="6">
        <f>IFERROR(MAX(0,E7-P7),0)</f>
        <v/>
      </c>
      <c r="R7" s="5">
        <f>IF(Q7&lt;=0,"vyrazeno","aktivní")</f>
        <v/>
      </c>
      <c r="S7" s="5" t="inlineStr"/>
    </row>
    <row r="8" ht="18" customHeight="1">
      <c r="A8" s="8" t="inlineStr">
        <is>
          <t>IM-2026-006</t>
        </is>
      </c>
      <c r="B8" s="9" t="inlineStr">
        <is>
          <t>Klimatizace</t>
        </is>
      </c>
      <c r="C8" s="10" t="inlineStr">
        <is>
          <t>Technické zařízení</t>
        </is>
      </c>
      <c r="D8" s="10" t="inlineStr">
        <is>
          <t>Brno</t>
        </is>
      </c>
      <c r="E8" s="11" t="n">
        <v>48500</v>
      </c>
      <c r="F8" s="49" t="n">
        <v>46096</v>
      </c>
      <c r="G8" s="49" t="n">
        <v>46096</v>
      </c>
      <c r="H8" s="11" t="n">
        <v>48500</v>
      </c>
      <c r="I8" s="10" t="inlineStr">
        <is>
          <t>3</t>
        </is>
      </c>
      <c r="J8" s="10" t="inlineStr">
        <is>
          <t>lineární</t>
        </is>
      </c>
      <c r="K8" s="9" t="n">
        <v>60</v>
      </c>
      <c r="L8" s="11" t="n">
        <v>0</v>
      </c>
      <c r="M8" s="11">
        <f>IFERROR(IF(OR(J8="lineární",J8="Lineární"),H8/K8,H8*2/K8),0)</f>
        <v/>
      </c>
      <c r="N8" s="11">
        <f>IFERROR(M8/12,0)</f>
        <v/>
      </c>
      <c r="O8" s="11">
        <f>IFERROR(IF(AND(YEAR(F8)&lt;=2026,INT((DATE(2026,12,31)-F8)/30)+1&gt;0),MIN(E8,N8*(INT((DATE(2026,12,31)-F8)/30)+1)),0),0)</f>
        <v/>
      </c>
      <c r="P8" s="11">
        <f>IFERROR(O8,0)</f>
        <v/>
      </c>
      <c r="Q8" s="11">
        <f>IFERROR(MAX(0,E8-P8),0)</f>
        <v/>
      </c>
      <c r="R8" s="10">
        <f>IF(Q8&lt;=0,"vyrazeno","aktivní")</f>
        <v/>
      </c>
      <c r="S8" s="10" t="inlineStr"/>
    </row>
    <row r="9" ht="18" customHeight="1">
      <c r="A9" s="3" t="inlineStr">
        <is>
          <t>IM-2026-007</t>
        </is>
      </c>
      <c r="B9" s="4" t="inlineStr">
        <is>
          <t>Mobilní telefon iPhone</t>
        </is>
      </c>
      <c r="C9" s="5" t="inlineStr">
        <is>
          <t>IT vybavení</t>
        </is>
      </c>
      <c r="D9" s="5" t="inlineStr">
        <is>
          <t>Olomouc</t>
        </is>
      </c>
      <c r="E9" s="6" t="n">
        <v>24990</v>
      </c>
      <c r="F9" s="48" t="n">
        <v>46103</v>
      </c>
      <c r="G9" s="48" t="n">
        <v>46103</v>
      </c>
      <c r="H9" s="6" t="n">
        <v>24990</v>
      </c>
      <c r="I9" s="5" t="inlineStr">
        <is>
          <t>2</t>
        </is>
      </c>
      <c r="J9" s="5" t="inlineStr">
        <is>
          <t>lineární</t>
        </is>
      </c>
      <c r="K9" s="4" t="n">
        <v>36</v>
      </c>
      <c r="L9" s="6" t="n">
        <v>0</v>
      </c>
      <c r="M9" s="6">
        <f>IFERROR(IF(OR(J9="lineární",J9="Lineární"),H9/K9,H9*2/K9),0)</f>
        <v/>
      </c>
      <c r="N9" s="6">
        <f>IFERROR(M9/12,0)</f>
        <v/>
      </c>
      <c r="O9" s="6">
        <f>IFERROR(IF(AND(YEAR(F9)&lt;=2026,INT((DATE(2026,12,31)-F9)/30)+1&gt;0),MIN(E9,N9*(INT((DATE(2026,12,31)-F9)/30)+1)),0),0)</f>
        <v/>
      </c>
      <c r="P9" s="6">
        <f>IFERROR(O9,0)</f>
        <v/>
      </c>
      <c r="Q9" s="6">
        <f>IFERROR(MAX(0,E9-P9),0)</f>
        <v/>
      </c>
      <c r="R9" s="5">
        <f>IF(Q9&lt;=0,"vyrazeno","aktivní")</f>
        <v/>
      </c>
      <c r="S9" s="5" t="inlineStr"/>
    </row>
    <row r="10" ht="18" customHeight="1">
      <c r="A10" s="8" t="inlineStr">
        <is>
          <t>IM-2026-008</t>
        </is>
      </c>
      <c r="B10" s="9" t="inlineStr">
        <is>
          <t>Kancelářská židle</t>
        </is>
      </c>
      <c r="C10" s="10" t="inlineStr">
        <is>
          <t>Nábytek</t>
        </is>
      </c>
      <c r="D10" s="10" t="inlineStr">
        <is>
          <t>Liberec</t>
        </is>
      </c>
      <c r="E10" s="11" t="n">
        <v>3200</v>
      </c>
      <c r="F10" s="49" t="n">
        <v>46110</v>
      </c>
      <c r="G10" s="49" t="n">
        <v>46110</v>
      </c>
      <c r="H10" s="11" t="n">
        <v>3200</v>
      </c>
      <c r="I10" s="10" t="inlineStr">
        <is>
          <t>2</t>
        </is>
      </c>
      <c r="J10" s="10" t="inlineStr">
        <is>
          <t>lineární</t>
        </is>
      </c>
      <c r="K10" s="9" t="n">
        <v>60</v>
      </c>
      <c r="L10" s="11" t="n">
        <v>0</v>
      </c>
      <c r="M10" s="11">
        <f>IFERROR(IF(OR(J10="lineární",J10="Lineární"),H10/K10,H10*2/K10),0)</f>
        <v/>
      </c>
      <c r="N10" s="11">
        <f>IFERROR(M10/12,0)</f>
        <v/>
      </c>
      <c r="O10" s="11">
        <f>IFERROR(IF(AND(YEAR(F10)&lt;=2026,INT((DATE(2026,12,31)-F10)/30)+1&gt;0),MIN(E10,N10*(INT((DATE(2026,12,31)-F10)/30)+1)),0),0)</f>
        <v/>
      </c>
      <c r="P10" s="11">
        <f>IFERROR(O10,0)</f>
        <v/>
      </c>
      <c r="Q10" s="11">
        <f>IFERROR(MAX(0,E10-P10),0)</f>
        <v/>
      </c>
      <c r="R10" s="10">
        <f>IF(Q10&lt;=0,"vyrazeno","aktivní")</f>
        <v/>
      </c>
      <c r="S10" s="10" t="inlineStr"/>
    </row>
    <row r="11" ht="18" customHeight="1">
      <c r="A11" s="3" t="inlineStr">
        <is>
          <t>IM-2026-009</t>
        </is>
      </c>
      <c r="B11" s="4" t="inlineStr">
        <is>
          <t>Server Dell PowerEdge</t>
        </is>
      </c>
      <c r="C11" s="5" t="inlineStr">
        <is>
          <t>IT vybavení</t>
        </is>
      </c>
      <c r="D11" s="5" t="inlineStr">
        <is>
          <t>Praha</t>
        </is>
      </c>
      <c r="E11" s="6" t="n">
        <v>189000</v>
      </c>
      <c r="F11" s="48" t="n">
        <v>46117</v>
      </c>
      <c r="G11" s="48" t="n">
        <v>46117</v>
      </c>
      <c r="H11" s="6" t="n">
        <v>189000</v>
      </c>
      <c r="I11" s="5" t="inlineStr">
        <is>
          <t>2</t>
        </is>
      </c>
      <c r="J11" s="5" t="inlineStr">
        <is>
          <t>lineární</t>
        </is>
      </c>
      <c r="K11" s="4" t="n">
        <v>36</v>
      </c>
      <c r="L11" s="6" t="n">
        <v>0</v>
      </c>
      <c r="M11" s="6">
        <f>IFERROR(IF(OR(J11="lineární",J11="Lineární"),H11/K11,H11*2/K11),0)</f>
        <v/>
      </c>
      <c r="N11" s="6">
        <f>IFERROR(M11/12,0)</f>
        <v/>
      </c>
      <c r="O11" s="6">
        <f>IFERROR(IF(AND(YEAR(F11)&lt;=2026,INT((DATE(2026,12,31)-F11)/30)+1&gt;0),MIN(E11,N11*(INT((DATE(2026,12,31)-F11)/30)+1)),0),0)</f>
        <v/>
      </c>
      <c r="P11" s="6">
        <f>IFERROR(O11,0)</f>
        <v/>
      </c>
      <c r="Q11" s="6">
        <f>IFERROR(MAX(0,E11-P11),0)</f>
        <v/>
      </c>
      <c r="R11" s="5">
        <f>IF(Q11&lt;=0,"vyrazeno","aktivní")</f>
        <v/>
      </c>
      <c r="S11" s="5" t="inlineStr"/>
    </row>
    <row r="12" ht="18" customHeight="1">
      <c r="A12" s="8" t="inlineStr">
        <is>
          <t>IM-2026-010</t>
        </is>
      </c>
      <c r="B12" s="9" t="inlineStr">
        <is>
          <t>Výrobní stroj CNC</t>
        </is>
      </c>
      <c r="C12" s="10" t="inlineStr">
        <is>
          <t>Stroje a zařízení</t>
        </is>
      </c>
      <c r="D12" s="10" t="inlineStr">
        <is>
          <t>Brno</t>
        </is>
      </c>
      <c r="E12" s="11" t="n">
        <v>950000</v>
      </c>
      <c r="F12" s="49" t="n">
        <v>46132</v>
      </c>
      <c r="G12" s="49" t="n">
        <v>46132</v>
      </c>
      <c r="H12" s="11" t="n">
        <v>950000</v>
      </c>
      <c r="I12" s="10" t="inlineStr">
        <is>
          <t>3</t>
        </is>
      </c>
      <c r="J12" s="10" t="inlineStr">
        <is>
          <t>zrychlená</t>
        </is>
      </c>
      <c r="K12" s="9" t="n">
        <v>60</v>
      </c>
      <c r="L12" s="11" t="n">
        <v>0</v>
      </c>
      <c r="M12" s="11">
        <f>IFERROR(IF(OR(J12="lineární",J12="Lineární"),H12/K12,H12*2/K12),0)</f>
        <v/>
      </c>
      <c r="N12" s="11">
        <f>IFERROR(M12/12,0)</f>
        <v/>
      </c>
      <c r="O12" s="11">
        <f>IFERROR(IF(AND(YEAR(F12)&lt;=2026,INT((DATE(2026,12,31)-F12)/30)+1&gt;0),MIN(E12,N12*(INT((DATE(2026,12,31)-F12)/30)+1)),0),0)</f>
        <v/>
      </c>
      <c r="P12" s="11">
        <f>IFERROR(O12,0)</f>
        <v/>
      </c>
      <c r="Q12" s="11">
        <f>IFERROR(MAX(0,E12-P12),0)</f>
        <v/>
      </c>
      <c r="R12" s="10">
        <f>IF(Q12&lt;=0,"vyrazeno","aktivní")</f>
        <v/>
      </c>
      <c r="S12" s="10" t="inlineStr"/>
    </row>
    <row r="13">
      <c r="A13" s="13" t="inlineStr">
        <is>
          <t>CELKEM</t>
        </is>
      </c>
      <c r="B13" s="14" t="n"/>
      <c r="C13" s="14" t="n"/>
      <c r="D13" s="14" t="n"/>
      <c r="E13" s="15">
        <f>SUM(E3:E12)</f>
        <v/>
      </c>
      <c r="F13" s="14" t="n"/>
      <c r="G13" s="14" t="n"/>
      <c r="H13" s="15">
        <f>SUM(H3:H12)</f>
        <v/>
      </c>
      <c r="I13" s="14" t="n"/>
      <c r="J13" s="14" t="n"/>
      <c r="K13" s="14" t="n"/>
      <c r="L13" s="14" t="n"/>
      <c r="M13" s="15">
        <f>SUM(M3:M12)</f>
        <v/>
      </c>
      <c r="N13" s="15">
        <f>SUM(N3:N12)</f>
        <v/>
      </c>
      <c r="O13" s="15">
        <f>SUM(O3:O12)</f>
        <v/>
      </c>
      <c r="P13" s="15">
        <f>SUM(P3:P12)</f>
        <v/>
      </c>
      <c r="Q13" s="15">
        <f>SUM(Q3:Q12)</f>
        <v/>
      </c>
      <c r="R13" s="14" t="n"/>
      <c r="S13" s="14" t="n"/>
    </row>
    <row r="14">
      <c r="A14" s="16" t="inlineStr">
        <is>
          <t>Průměr</t>
        </is>
      </c>
      <c r="E14" s="17">
        <f>IFERROR(AVERAGE(E3:E12),0)</f>
        <v/>
      </c>
      <c r="M14" s="17">
        <f>IFERROR(AVERAGE(M3:M12),0)</f>
        <v/>
      </c>
    </row>
    <row r="15">
      <c r="A15" s="16" t="inlineStr">
        <is>
          <t>Počet aktivních:</t>
        </is>
      </c>
      <c r="B15" s="18">
        <f>COUNTIF(R3:R12,"aktivní")</f>
        <v/>
      </c>
      <c r="C15" s="16" t="inlineStr">
        <is>
          <t>Počet vyrezených:</t>
        </is>
      </c>
      <c r="D15" s="19">
        <f>COUNTIF(R3:R12,"vyrazeno")</f>
        <v/>
      </c>
    </row>
  </sheetData>
  <mergeCells count="1">
    <mergeCell ref="A1:S1"/>
  </mergeCells>
  <dataValidations count="2">
    <dataValidation sqref="J3:J50" showErrorMessage="1" showInputMessage="1" allowBlank="0" type="list">
      <formula1>"lineární,zrychlená"</formula1>
    </dataValidation>
    <dataValidation sqref="I3:I50" showErrorMessage="1" showInputMessage="1" allowBlank="1" type="list">
      <formula1>"1,2,3,4,5,6"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0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2" customWidth="1" min="3" max="3"/>
    <col width="24" customWidth="1" min="4" max="4"/>
    <col width="24" customWidth="1" min="5" max="5"/>
    <col width="20" customWidth="1" min="6" max="6"/>
    <col width="20" customWidth="1" min="7" max="7"/>
    <col width="20" customWidth="1" min="8" max="8"/>
    <col width="13" customWidth="1" min="9" max="9"/>
    <col width="13" customWidth="1" min="10" max="10"/>
    <col width="13" customWidth="1" min="11" max="11"/>
    <col width="13" customWidth="1" min="12" max="12"/>
  </cols>
  <sheetData>
    <row r="1" ht="32" customHeight="1">
      <c r="A1" s="1" t="inlineStr">
        <is>
          <t>PŘEHLED ODPISŮ – DASHBOARD 2026</t>
        </is>
      </c>
    </row>
    <row r="2"/>
    <row r="3">
      <c r="A3" s="20" t="inlineStr">
        <is>
          <t>KLÍČOVÉ UKAZATELE</t>
        </is>
      </c>
    </row>
    <row r="4" ht="22" customHeight="1">
      <c r="A4" s="21" t="inlineStr">
        <is>
          <t>Celková pořizovací cena:</t>
        </is>
      </c>
      <c r="B4" s="22">
        <f>SUM('Odpisový plán'!E:E)</f>
        <v/>
      </c>
    </row>
    <row r="5" ht="22" customHeight="1">
      <c r="A5" s="21" t="inlineStr">
        <is>
          <t>Kumulované odpisy 2026:</t>
        </is>
      </c>
      <c r="B5" s="22">
        <f>SUM('Odpisový plán'!P:P)</f>
        <v/>
      </c>
    </row>
    <row r="6" ht="22" customHeight="1">
      <c r="A6" s="21" t="inlineStr">
        <is>
          <t>Zůstatková cena celkem:</t>
        </is>
      </c>
      <c r="B6" s="22">
        <f>SUM('Odpisový plán'!Q:Q)</f>
        <v/>
      </c>
    </row>
    <row r="7" ht="22" customHeight="1">
      <c r="A7" s="21" t="inlineStr">
        <is>
          <t>Počet aktivních položek:</t>
        </is>
      </c>
      <c r="B7" s="23">
        <f>COUNTIF('Odpisový plán'!R:R,"aktivní")</f>
        <v/>
      </c>
    </row>
    <row r="8" ht="22" customHeight="1">
      <c r="A8" s="21" t="inlineStr">
        <is>
          <t>Průměrná pořizovací cena:</t>
        </is>
      </c>
      <c r="B8" s="22">
        <f>IFERROR(AVERAGE('Odpisový plán'!E2:E10000),0)</f>
        <v/>
      </c>
    </row>
    <row r="9" ht="22" customHeight="1">
      <c r="A9" s="21" t="inlineStr">
        <is>
          <t>Podíl odepsáno z celku:</t>
        </is>
      </c>
      <c r="B9" s="50">
        <f>IFERROR(B5/B4,0)</f>
        <v/>
      </c>
    </row>
    <row r="10"/>
    <row r="11">
      <c r="A11" s="25" t="inlineStr">
        <is>
          <t>PŘEHLED PODLE KATEGORIÍ</t>
        </is>
      </c>
    </row>
    <row r="12">
      <c r="A12" s="26" t="inlineStr">
        <is>
          <t>Kategorie</t>
        </is>
      </c>
      <c r="B12" s="26" t="inlineStr">
        <is>
          <t>Pořizovací cena</t>
        </is>
      </c>
      <c r="C12" s="26" t="inlineStr">
        <is>
          <t>Zůstatková cena</t>
        </is>
      </c>
      <c r="D12" s="26" t="inlineStr">
        <is>
          <t>Odpisy 2026</t>
        </is>
      </c>
      <c r="E12" s="26" t="inlineStr">
        <is>
          <t>% odepsáno</t>
        </is>
      </c>
    </row>
    <row r="13">
      <c r="A13" s="27" t="inlineStr">
        <is>
          <t>IT vybavení</t>
        </is>
      </c>
      <c r="B13" s="28">
        <f>IFERROR(SUMIF('Odpisový plán'!C:C,A13,'Odpisový plán'!E:E),0)</f>
        <v/>
      </c>
      <c r="C13" s="28">
        <f>IFERROR(SUMIF('Odpisový plán'!C:C,A13,'Odpisový plán'!Q:Q),0)</f>
        <v/>
      </c>
      <c r="D13" s="28">
        <f>IFERROR(SUMIF('Odpisový plán'!C:C,A13,'Odpisový plán'!O:O),0)</f>
        <v/>
      </c>
      <c r="E13" s="51">
        <f>IFERROR(1-C13/B13,0)</f>
        <v/>
      </c>
    </row>
    <row r="14">
      <c r="A14" s="30" t="inlineStr">
        <is>
          <t>Nábytek</t>
        </is>
      </c>
      <c r="B14" s="31">
        <f>IFERROR(SUMIF('Odpisový plán'!C:C,A14,'Odpisový plán'!E:E),0)</f>
        <v/>
      </c>
      <c r="C14" s="31">
        <f>IFERROR(SUMIF('Odpisový plán'!C:C,A14,'Odpisový plán'!Q:Q),0)</f>
        <v/>
      </c>
      <c r="D14" s="31">
        <f>IFERROR(SUMIF('Odpisový plán'!C:C,A14,'Odpisový plán'!O:O),0)</f>
        <v/>
      </c>
      <c r="E14" s="52">
        <f>IFERROR(1-C14/B14,0)</f>
        <v/>
      </c>
    </row>
    <row r="15">
      <c r="A15" s="27" t="inlineStr">
        <is>
          <t>Dopravní prostředky</t>
        </is>
      </c>
      <c r="B15" s="28">
        <f>IFERROR(SUMIF('Odpisový plán'!C:C,A15,'Odpisový plán'!E:E),0)</f>
        <v/>
      </c>
      <c r="C15" s="28">
        <f>IFERROR(SUMIF('Odpisový plán'!C:C,A15,'Odpisový plán'!Q:Q),0)</f>
        <v/>
      </c>
      <c r="D15" s="28">
        <f>IFERROR(SUMIF('Odpisový plán'!C:C,A15,'Odpisový plán'!O:O),0)</f>
        <v/>
      </c>
      <c r="E15" s="51">
        <f>IFERROR(1-C15/B15,0)</f>
        <v/>
      </c>
    </row>
    <row r="16">
      <c r="A16" s="30" t="inlineStr">
        <is>
          <t>Technické zařízení</t>
        </is>
      </c>
      <c r="B16" s="31">
        <f>IFERROR(SUMIF('Odpisový plán'!C:C,A16,'Odpisový plán'!E:E),0)</f>
        <v/>
      </c>
      <c r="C16" s="31">
        <f>IFERROR(SUMIF('Odpisový plán'!C:C,A16,'Odpisový plán'!Q:Q),0)</f>
        <v/>
      </c>
      <c r="D16" s="31">
        <f>IFERROR(SUMIF('Odpisový plán'!C:C,A16,'Odpisový plán'!O:O),0)</f>
        <v/>
      </c>
      <c r="E16" s="52">
        <f>IFERROR(1-C16/B16,0)</f>
        <v/>
      </c>
    </row>
    <row r="17">
      <c r="A17" s="27" t="inlineStr">
        <is>
          <t>Vybavení skladu</t>
        </is>
      </c>
      <c r="B17" s="28">
        <f>IFERROR(SUMIF('Odpisový plán'!C:C,A17,'Odpisový plán'!E:E),0)</f>
        <v/>
      </c>
      <c r="C17" s="28">
        <f>IFERROR(SUMIF('Odpisový plán'!C:C,A17,'Odpisový plán'!Q:Q),0)</f>
        <v/>
      </c>
      <c r="D17" s="28">
        <f>IFERROR(SUMIF('Odpisový plán'!C:C,A17,'Odpisový plán'!O:O),0)</f>
        <v/>
      </c>
      <c r="E17" s="51">
        <f>IFERROR(1-C17/B17,0)</f>
        <v/>
      </c>
    </row>
    <row r="18">
      <c r="A18" s="30" t="inlineStr">
        <is>
          <t>Stroje a zařízení</t>
        </is>
      </c>
      <c r="B18" s="31">
        <f>IFERROR(SUMIF('Odpisový plán'!C:C,A18,'Odpisový plán'!E:E),0)</f>
        <v/>
      </c>
      <c r="C18" s="31">
        <f>IFERROR(SUMIF('Odpisový plán'!C:C,A18,'Odpisový plán'!Q:Q),0)</f>
        <v/>
      </c>
      <c r="D18" s="31">
        <f>IFERROR(SUMIF('Odpisový plán'!C:C,A18,'Odpisový plán'!O:O),0)</f>
        <v/>
      </c>
      <c r="E18" s="52">
        <f>IFERROR(1-C18/B18,0)</f>
        <v/>
      </c>
    </row>
    <row r="19">
      <c r="A19" s="14" t="inlineStr">
        <is>
          <t>CELKEM</t>
        </is>
      </c>
      <c r="B19" s="33">
        <f>SUM(B13:B18)</f>
        <v/>
      </c>
      <c r="C19" s="33">
        <f>SUM(C13:C18)</f>
        <v/>
      </c>
      <c r="D19" s="33">
        <f>SUM(D13:D18)</f>
        <v/>
      </c>
      <c r="E19" s="34" t="n"/>
    </row>
    <row r="20"/>
    <row r="21"/>
    <row r="22">
      <c r="A22" s="35" t="inlineStr">
        <is>
          <t>VLOOKUP – Detail majetku dle inventárního čísla</t>
        </is>
      </c>
    </row>
    <row r="23">
      <c r="A23" s="16" t="inlineStr">
        <is>
          <t>Zadejte inventární číslo:</t>
        </is>
      </c>
      <c r="B23" s="36" t="inlineStr">
        <is>
          <t>IM-2026-001</t>
        </is>
      </c>
    </row>
    <row r="24">
      <c r="A24" s="37" t="inlineStr">
        <is>
          <t>Název majetku</t>
        </is>
      </c>
      <c r="B24" s="37" t="inlineStr">
        <is>
          <t>Kategorie</t>
        </is>
      </c>
      <c r="C24" s="37" t="inlineStr">
        <is>
          <t>Pořizovací cena</t>
        </is>
      </c>
      <c r="D24" s="37" t="inlineStr">
        <is>
          <t>Zůstatková cena</t>
        </is>
      </c>
      <c r="E24" s="37" t="inlineStr">
        <is>
          <t>Stav</t>
        </is>
      </c>
    </row>
    <row r="25">
      <c r="A25" s="38">
        <f>IFERROR(VLOOKUP($B$23,'Odpisový plán'!$A:$S,2,0),"–")</f>
        <v/>
      </c>
      <c r="B25" s="38">
        <f>IFERROR(VLOOKUP($B$23,'Odpisový plán'!$A:$S,3,0),"–")</f>
        <v/>
      </c>
      <c r="C25" s="39">
        <f>IFERROR(VLOOKUP($B$23,'Odpisový plán'!$A:$S,5,0),"–")</f>
        <v/>
      </c>
      <c r="D25" s="39">
        <f>IFERROR(VLOOKUP($B$23,'Odpisový plán'!$A:$S,17,0),"–")</f>
        <v/>
      </c>
      <c r="E25" s="38">
        <f>IFERROR(VLOOKUP($B$23,'Odpisový plán'!$A:$S,18,0),"–")</f>
        <v/>
      </c>
    </row>
    <row r="26"/>
    <row r="27"/>
    <row r="28">
      <c r="A28" s="35" t="inlineStr">
        <is>
          <t>Měsíční odpisy 2026 (simulace)</t>
        </is>
      </c>
    </row>
    <row r="29">
      <c r="A29" s="40" t="inlineStr">
        <is>
          <t>Led</t>
        </is>
      </c>
      <c r="B29" s="40" t="inlineStr">
        <is>
          <t>Úno</t>
        </is>
      </c>
      <c r="C29" s="40" t="inlineStr">
        <is>
          <t>Bře</t>
        </is>
      </c>
      <c r="D29" s="40" t="inlineStr">
        <is>
          <t>Dub</t>
        </is>
      </c>
      <c r="E29" s="40" t="inlineStr">
        <is>
          <t>Kvě</t>
        </is>
      </c>
      <c r="F29" s="40" t="inlineStr">
        <is>
          <t>Čvn</t>
        </is>
      </c>
      <c r="G29" s="40" t="inlineStr">
        <is>
          <t>Čvc</t>
        </is>
      </c>
      <c r="H29" s="40" t="inlineStr">
        <is>
          <t>Srp</t>
        </is>
      </c>
      <c r="I29" s="40" t="inlineStr">
        <is>
          <t>Zář</t>
        </is>
      </c>
      <c r="J29" s="40" t="inlineStr">
        <is>
          <t>Říj</t>
        </is>
      </c>
      <c r="K29" s="40" t="inlineStr">
        <is>
          <t>Lis</t>
        </is>
      </c>
      <c r="L29" s="40" t="inlineStr">
        <is>
          <t>Pro</t>
        </is>
      </c>
    </row>
    <row r="30">
      <c r="A30" s="41" t="n">
        <v>25500</v>
      </c>
      <c r="B30" s="41" t="n">
        <v>25500</v>
      </c>
      <c r="C30" s="41" t="n">
        <v>132000</v>
      </c>
      <c r="D30" s="41" t="n">
        <v>132000</v>
      </c>
      <c r="E30" s="41" t="n">
        <v>132000</v>
      </c>
      <c r="F30" s="41" t="n">
        <v>132000</v>
      </c>
      <c r="G30" s="41" t="n">
        <v>132000</v>
      </c>
      <c r="H30" s="41" t="n">
        <v>132000</v>
      </c>
      <c r="I30" s="41" t="n">
        <v>132000</v>
      </c>
      <c r="J30" s="41" t="n">
        <v>132000</v>
      </c>
      <c r="K30" s="41" t="n">
        <v>132000</v>
      </c>
      <c r="L30" s="41" t="n">
        <v>132000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30" customWidth="1" min="2" max="2"/>
    <col width="60" customWidth="1" min="3" max="3"/>
    <col width="30" customWidth="1" min="4" max="4"/>
    <col width="30" customWidth="1" min="5" max="5"/>
    <col width="20" customWidth="1" min="6" max="6"/>
  </cols>
  <sheetData>
    <row r="1" ht="32" customHeight="1">
      <c r="A1" s="1" t="inlineStr">
        <is>
          <t>NÁVOD K POUŽITÍ – ODPISOVÝ PLÁN DLOUHODOBÉHO MAJETKU</t>
        </is>
      </c>
    </row>
    <row r="2"/>
    <row r="3" ht="22" customHeight="1">
      <c r="A3" s="42" t="n"/>
      <c r="B3" s="43" t="inlineStr">
        <is>
          <t>JAK ZADAT NOVÝ MAJETEK</t>
        </is>
      </c>
      <c r="C3" s="53" t="n"/>
      <c r="D3" s="53" t="n"/>
      <c r="E3" s="53" t="n"/>
      <c r="F3" s="54" t="n"/>
    </row>
    <row r="4" ht="18" customHeight="1">
      <c r="B4" s="44" t="inlineStr">
        <is>
          <t>1.</t>
        </is>
      </c>
      <c r="C4" s="45" t="inlineStr">
        <is>
          <t>Přejděte na list Odpisový plán.</t>
        </is>
      </c>
      <c r="D4" s="53" t="n"/>
      <c r="E4" s="53" t="n"/>
      <c r="F4" s="54" t="n"/>
    </row>
    <row r="5" ht="18" customHeight="1">
      <c r="B5" s="46" t="inlineStr">
        <is>
          <t>2.</t>
        </is>
      </c>
      <c r="C5" s="47" t="inlineStr">
        <is>
          <t>Do sloupce A zadejte unikátní inventární číslo (např. IM-2026-011).</t>
        </is>
      </c>
      <c r="D5" s="53" t="n"/>
      <c r="E5" s="53" t="n"/>
      <c r="F5" s="54" t="n"/>
    </row>
    <row r="6" ht="18" customHeight="1">
      <c r="B6" s="44" t="inlineStr">
        <is>
          <t>3.</t>
        </is>
      </c>
      <c r="C6" s="45" t="inlineStr">
        <is>
          <t>Vyplněte povinné sloupce: Název majetku, Kategorie, Středisko, Pořizovací cena.</t>
        </is>
      </c>
      <c r="D6" s="53" t="n"/>
      <c r="E6" s="53" t="n"/>
      <c r="F6" s="54" t="n"/>
    </row>
    <row r="7" ht="18" customHeight="1">
      <c r="B7" s="46" t="inlineStr">
        <is>
          <t>4.</t>
        </is>
      </c>
      <c r="C7" s="47" t="inlineStr">
        <is>
          <t>Zadejte Datum pořízení a Datum zařazení ve formátu DD.MM.RRRR.</t>
        </is>
      </c>
      <c r="D7" s="53" t="n"/>
      <c r="E7" s="53" t="n"/>
      <c r="F7" s="54" t="n"/>
    </row>
    <row r="8" ht="18" customHeight="1">
      <c r="B8" s="44" t="inlineStr">
        <is>
          <t>5.</t>
        </is>
      </c>
      <c r="C8" s="45" t="inlineStr">
        <is>
          <t>Vstupní cena pro odpisy = pořizovací cena (bez DPH, pokud jste plátce DPH).</t>
        </is>
      </c>
      <c r="D8" s="53" t="n"/>
      <c r="E8" s="53" t="n"/>
      <c r="F8" s="54" t="n"/>
    </row>
    <row r="9" ht="18" customHeight="1">
      <c r="B9" s="46" t="inlineStr">
        <is>
          <t>6.</t>
        </is>
      </c>
      <c r="C9" s="47" t="inlineStr">
        <is>
          <t>Zvolte Odpisovou skupinu (1–6) a Metodu odpisu z rozevíracího seznamu.</t>
        </is>
      </c>
      <c r="D9" s="53" t="n"/>
      <c r="E9" s="53" t="n"/>
      <c r="F9" s="54" t="n"/>
    </row>
    <row r="10" ht="18" customHeight="1">
      <c r="B10" s="44" t="inlineStr">
        <is>
          <t>7.</t>
        </is>
      </c>
      <c r="C10" s="45" t="inlineStr">
        <is>
          <t>Zadejte Dobu odpisování v měsících (viz tabulka skupin níže).</t>
        </is>
      </c>
      <c r="D10" s="53" t="n"/>
      <c r="E10" s="53" t="n"/>
      <c r="F10" s="54" t="n"/>
    </row>
    <row r="11" ht="18" customHeight="1">
      <c r="B11" s="46" t="inlineStr">
        <is>
          <t>8.</t>
        </is>
      </c>
      <c r="C11" s="47" t="inlineStr">
        <is>
          <t>Formule v sloupcích M–R se vypočítají automaticky.</t>
        </is>
      </c>
      <c r="D11" s="53" t="n"/>
      <c r="E11" s="53" t="n"/>
      <c r="F11" s="54" t="n"/>
    </row>
    <row r="12"/>
    <row r="13" ht="22" customHeight="1">
      <c r="A13" s="42" t="n"/>
      <c r="B13" s="43" t="inlineStr">
        <is>
          <t>ODPISOVÉ SKUPINY – ORIENTAČNÍ DOBY ODPISOVÁNÍ</t>
        </is>
      </c>
      <c r="C13" s="53" t="n"/>
      <c r="D13" s="53" t="n"/>
      <c r="E13" s="53" t="n"/>
      <c r="F13" s="54" t="n"/>
    </row>
    <row r="14" ht="18" customHeight="1">
      <c r="B14" s="44" t="inlineStr">
        <is>
          <t>Sk. 1</t>
        </is>
      </c>
      <c r="C14" s="45" t="inlineStr">
        <is>
          <t>Drobný majetek – 3 roky (36 měsíců)</t>
        </is>
      </c>
      <c r="D14" s="53" t="n"/>
      <c r="E14" s="53" t="n"/>
      <c r="F14" s="54" t="n"/>
    </row>
    <row r="15" ht="18" customHeight="1">
      <c r="B15" s="46" t="inlineStr">
        <is>
          <t>Sk. 2</t>
        </is>
      </c>
      <c r="C15" s="47" t="inlineStr">
        <is>
          <t>Stroje, přístroje, dopravní prostředky – 5 let (60 měsíců)</t>
        </is>
      </c>
      <c r="D15" s="53" t="n"/>
      <c r="E15" s="53" t="n"/>
      <c r="F15" s="54" t="n"/>
    </row>
    <row r="16" ht="18" customHeight="1">
      <c r="B16" s="44" t="inlineStr">
        <is>
          <t>Sk. 3</t>
        </is>
      </c>
      <c r="C16" s="45" t="inlineStr">
        <is>
          <t>Výrobní technologie, klimatizace – 10 let (120 měsíců)</t>
        </is>
      </c>
      <c r="D16" s="53" t="n"/>
      <c r="E16" s="53" t="n"/>
      <c r="F16" s="54" t="n"/>
    </row>
    <row r="17" ht="18" customHeight="1">
      <c r="B17" s="46" t="inlineStr">
        <is>
          <t>Sk. 4</t>
        </is>
      </c>
      <c r="C17" s="47" t="inlineStr">
        <is>
          <t>Budovy ze dřeva, plastu – 20 let (240 měsíců)</t>
        </is>
      </c>
      <c r="D17" s="53" t="n"/>
      <c r="E17" s="53" t="n"/>
      <c r="F17" s="54" t="n"/>
    </row>
    <row r="18" ht="18" customHeight="1">
      <c r="B18" s="44" t="inlineStr">
        <is>
          <t>Sk. 5</t>
        </is>
      </c>
      <c r="C18" s="45" t="inlineStr">
        <is>
          <t>Budovy, haly, stavby – 30 let (360 měsíců)</t>
        </is>
      </c>
      <c r="D18" s="53" t="n"/>
      <c r="E18" s="53" t="n"/>
      <c r="F18" s="54" t="n"/>
    </row>
    <row r="19" ht="18" customHeight="1">
      <c r="B19" s="46" t="inlineStr">
        <is>
          <t>Sk. 6</t>
        </is>
      </c>
      <c r="C19" s="47" t="inlineStr">
        <is>
          <t>Administrativní budovy, hotely – 50 let (600 měsíců)</t>
        </is>
      </c>
      <c r="D19" s="53" t="n"/>
      <c r="E19" s="53" t="n"/>
      <c r="F19" s="54" t="n"/>
    </row>
    <row r="20"/>
    <row r="21" ht="22" customHeight="1">
      <c r="A21" s="42" t="n"/>
      <c r="B21" s="43" t="inlineStr">
        <is>
          <t>ÚČETNÍ VS. DAŇOVÉ ODPISY</t>
        </is>
      </c>
      <c r="C21" s="53" t="n"/>
      <c r="D21" s="53" t="n"/>
      <c r="E21" s="53" t="n"/>
      <c r="F21" s="54" t="n"/>
    </row>
    <row r="22" ht="18" customHeight="1">
      <c r="B22" s="44" t="inlineStr">
        <is>
          <t>!</t>
        </is>
      </c>
      <c r="C22" s="45" t="inlineStr">
        <is>
          <t>Účetní odpisy odrážjí skutečné opotřebení majetku dle vnitropodnikové metodiky.</t>
        </is>
      </c>
      <c r="D22" s="53" t="n"/>
      <c r="E22" s="53" t="n"/>
      <c r="F22" s="54" t="n"/>
    </row>
    <row r="23" ht="18" customHeight="1">
      <c r="B23" s="46" t="inlineStr">
        <is>
          <t>!</t>
        </is>
      </c>
      <c r="C23" s="47" t="inlineStr">
        <is>
          <t>Daňové odpisy jsou stanoveny zákonem č. 586/1992 Sb., o daních z příjmů.</t>
        </is>
      </c>
      <c r="D23" s="53" t="n"/>
      <c r="E23" s="53" t="n"/>
      <c r="F23" s="54" t="n"/>
    </row>
    <row r="24" ht="18" customHeight="1">
      <c r="B24" s="44" t="inlineStr">
        <is>
          <t>!</t>
        </is>
      </c>
      <c r="C24" s="45" t="inlineStr">
        <is>
          <t>Tato šablona pracuje POUZE s účetními odpisy – pro daňové odpisy použijte specializovaný software.</t>
        </is>
      </c>
      <c r="D24" s="53" t="n"/>
      <c r="E24" s="53" t="n"/>
      <c r="F24" s="54" t="n"/>
    </row>
    <row r="25" ht="18" customHeight="1">
      <c r="B25" s="46" t="inlineStr">
        <is>
          <t>!</t>
        </is>
      </c>
      <c r="C25" s="47" t="inlineStr">
        <is>
          <t>Rozdíl mezi účetními a daňovými odpisy se eviduje jako přechodný rozdíl v účetnictví.</t>
        </is>
      </c>
      <c r="D25" s="53" t="n"/>
      <c r="E25" s="53" t="n"/>
      <c r="F25" s="54" t="n"/>
    </row>
    <row r="26"/>
    <row r="27" ht="22" customHeight="1">
      <c r="A27" s="42" t="n"/>
      <c r="B27" s="43" t="inlineStr">
        <is>
          <t>DPH A VSTUPNÍ CENA</t>
        </is>
      </c>
      <c r="C27" s="53" t="n"/>
      <c r="D27" s="53" t="n"/>
      <c r="E27" s="53" t="n"/>
      <c r="F27" s="54" t="n"/>
    </row>
    <row r="28" ht="18" customHeight="1">
      <c r="B28" s="44" t="inlineStr">
        <is>
          <t>DPH</t>
        </is>
      </c>
      <c r="C28" s="45" t="inlineStr">
        <is>
          <t>Pokud jste plátce DPH a uplatníjete plný odpočet, vstupní cena = cena bez DPH.</t>
        </is>
      </c>
      <c r="D28" s="53" t="n"/>
      <c r="E28" s="53" t="n"/>
      <c r="F28" s="54" t="n"/>
    </row>
    <row r="29" ht="18" customHeight="1">
      <c r="B29" s="46" t="inlineStr">
        <is>
          <t>DPH</t>
        </is>
      </c>
      <c r="C29" s="47" t="inlineStr">
        <is>
          <t>Při krácení odpočtu DPH (§ 76 ZDPH) je vstupní cena upravena o poměrnou část.</t>
        </is>
      </c>
      <c r="D29" s="53" t="n"/>
      <c r="E29" s="53" t="n"/>
      <c r="F29" s="54" t="n"/>
    </row>
    <row r="30" ht="18" customHeight="1">
      <c r="B30" s="44" t="inlineStr">
        <is>
          <t>DPH</t>
        </is>
      </c>
      <c r="C30" s="45" t="inlineStr">
        <is>
          <t>Neplátce DPH eviduje majetek ve vstupní ceně včetně DPH.</t>
        </is>
      </c>
      <c r="D30" s="53" t="n"/>
      <c r="E30" s="53" t="n"/>
      <c r="F30" s="54" t="n"/>
    </row>
    <row r="31"/>
    <row r="32" ht="22" customHeight="1">
      <c r="A32" s="42" t="n"/>
      <c r="B32" s="43" t="inlineStr">
        <is>
          <t>ARCHIVACE DOKLADŮ</t>
        </is>
      </c>
      <c r="C32" s="53" t="n"/>
      <c r="D32" s="53" t="n"/>
      <c r="E32" s="53" t="n"/>
      <c r="F32" s="54" t="n"/>
    </row>
    <row r="33" ht="18" customHeight="1">
      <c r="B33" s="46" t="inlineStr">
        <is>
          <t>§</t>
        </is>
      </c>
      <c r="C33" s="47" t="inlineStr">
        <is>
          <t>Dle zákona č. 563/1991 Sb., o účetnictví, jsou účetní záznamy uchovávány 10 let.</t>
        </is>
      </c>
      <c r="D33" s="53" t="n"/>
      <c r="E33" s="53" t="n"/>
      <c r="F33" s="54" t="n"/>
    </row>
    <row r="34" ht="18" customHeight="1">
      <c r="B34" s="44" t="inlineStr">
        <is>
          <t>§</t>
        </is>
      </c>
      <c r="C34" s="45" t="inlineStr">
        <is>
          <t>Inventární karty, faktury a protokoly o zařazení uchovávejte po celou dobu odpisování + 10 let.</t>
        </is>
      </c>
      <c r="D34" s="53" t="n"/>
      <c r="E34" s="53" t="n"/>
      <c r="F34" s="54" t="n"/>
    </row>
    <row r="35" ht="18" customHeight="1">
      <c r="B35" s="46" t="inlineStr">
        <is>
          <t>§</t>
        </is>
      </c>
      <c r="C35" s="47" t="inlineStr">
        <is>
          <t>Elektronická archivace je přípustná dle § 33 zákona o účetnictví.</t>
        </is>
      </c>
      <c r="D35" s="53" t="n"/>
      <c r="E35" s="53" t="n"/>
      <c r="F35" s="54" t="n"/>
    </row>
    <row r="36"/>
    <row r="37" ht="22" customHeight="1">
      <c r="A37" s="42" t="n"/>
      <c r="B37" s="43" t="inlineStr">
        <is>
          <t>DOPORUČENÍ PRO EVIDENCI</t>
        </is>
      </c>
      <c r="C37" s="53" t="n"/>
      <c r="D37" s="53" t="n"/>
      <c r="E37" s="53" t="n"/>
      <c r="F37" s="54" t="n"/>
    </row>
    <row r="38" ht="18" customHeight="1">
      <c r="B38" s="44" t="inlineStr">
        <is>
          <t>✓</t>
        </is>
      </c>
      <c r="C38" s="45" t="inlineStr">
        <is>
          <t>Přiřaďte každému majetku jednoznačné inventární číslo (formát IM-RRRR-NNN).</t>
        </is>
      </c>
      <c r="D38" s="53" t="n"/>
      <c r="E38" s="53" t="n"/>
      <c r="F38" s="54" t="n"/>
    </row>
    <row r="39" ht="18" customHeight="1">
      <c r="B39" s="46" t="inlineStr">
        <is>
          <t>✓</t>
        </is>
      </c>
      <c r="C39" s="47" t="inlineStr">
        <is>
          <t>Evidujte IČO/DIČ dodavatele v poznámce pro dohledatelnost faktur.</t>
        </is>
      </c>
      <c r="D39" s="53" t="n"/>
      <c r="E39" s="53" t="n"/>
      <c r="F39" s="54" t="n"/>
    </row>
    <row r="40" ht="18" customHeight="1">
      <c r="B40" s="44" t="inlineStr">
        <is>
          <t>✓</t>
        </is>
      </c>
      <c r="C40" s="45" t="inlineStr">
        <is>
          <t>Střediska rozdělte konzistentně (Praha / Brno / Ostrava / …).</t>
        </is>
      </c>
      <c r="D40" s="53" t="n"/>
      <c r="E40" s="53" t="n"/>
      <c r="F40" s="54" t="n"/>
    </row>
    <row r="41" ht="18" customHeight="1">
      <c r="B41" s="46" t="inlineStr">
        <is>
          <t>✓</t>
        </is>
      </c>
      <c r="C41" s="47" t="inlineStr">
        <is>
          <t>Při vyrazení majetku změňte Zůstatkovou hodnotu na pořizovací cenu → stav se změní na vyrazeno.</t>
        </is>
      </c>
      <c r="D41" s="53" t="n"/>
      <c r="E41" s="53" t="n"/>
      <c r="F41" s="54" t="n"/>
    </row>
    <row r="42" ht="18" customHeight="1">
      <c r="B42" s="44" t="inlineStr">
        <is>
          <t>✓</t>
        </is>
      </c>
      <c r="C42" s="45" t="inlineStr">
        <is>
          <t>Zálohy sešitu provádějte měsíčně, ideálně v cloudovém úložišti.</t>
        </is>
      </c>
      <c r="D42" s="53" t="n"/>
      <c r="E42" s="53" t="n"/>
      <c r="F42" s="54" t="n"/>
    </row>
    <row r="43" ht="18" customHeight="1">
      <c r="B43" s="46" t="inlineStr">
        <is>
          <t>✓</t>
        </is>
      </c>
      <c r="C43" s="47" t="inlineStr">
        <is>
          <t>Pro rozsáhlejší evidenci (&gt;100 položek) zvažte specializovaný software (Money S3, Pohoda, ABRA).</t>
        </is>
      </c>
      <c r="D43" s="53" t="n"/>
      <c r="E43" s="53" t="n"/>
      <c r="F43" s="54" t="n"/>
    </row>
    <row r="44"/>
    <row r="45" ht="22" customHeight="1">
      <c r="A45" s="42" t="n"/>
      <c r="B45" s="43" t="inlineStr">
        <is>
          <t>POPIS LISTŮ SEŠITU</t>
        </is>
      </c>
      <c r="C45" s="53" t="n"/>
      <c r="D45" s="53" t="n"/>
      <c r="E45" s="53" t="n"/>
      <c r="F45" s="54" t="n"/>
    </row>
    <row r="46" ht="18" customHeight="1">
      <c r="B46" s="44" t="inlineStr">
        <is>
          <t>List 1</t>
        </is>
      </c>
      <c r="C46" s="45" t="inlineStr">
        <is>
          <t>Odpisový plán – hlavní evidence majetku, výpočet odpisů, vložte zde všechny položky.</t>
        </is>
      </c>
      <c r="D46" s="53" t="n"/>
      <c r="E46" s="53" t="n"/>
      <c r="F46" s="54" t="n"/>
    </row>
    <row r="47" ht="18" customHeight="1">
      <c r="B47" s="46" t="inlineStr">
        <is>
          <t>List 2</t>
        </is>
      </c>
      <c r="C47" s="47" t="inlineStr">
        <is>
          <t>Přehled – automatický dashboard, grafy, VLOOKUP pro rychlé vyhledání majetku.</t>
        </is>
      </c>
      <c r="D47" s="53" t="n"/>
      <c r="E47" s="53" t="n"/>
      <c r="F47" s="54" t="n"/>
    </row>
    <row r="48" ht="18" customHeight="1">
      <c r="B48" s="44" t="inlineStr">
        <is>
          <t>List 3</t>
        </is>
      </c>
      <c r="C48" s="45" t="inlineStr">
        <is>
          <t>Návod – tento list s instrukcemi a vysvětlivkami.</t>
        </is>
      </c>
      <c r="D48" s="53" t="n"/>
      <c r="E48" s="53" t="n"/>
      <c r="F48" s="54" t="n"/>
    </row>
  </sheetData>
  <mergeCells count="41">
    <mergeCell ref="A1:F1"/>
    <mergeCell ref="B3:F3"/>
    <mergeCell ref="C4:F4"/>
    <mergeCell ref="C5:F5"/>
    <mergeCell ref="C6:F6"/>
    <mergeCell ref="C7:F7"/>
    <mergeCell ref="C8:F8"/>
    <mergeCell ref="C9:F9"/>
    <mergeCell ref="C10:F10"/>
    <mergeCell ref="C11:F11"/>
    <mergeCell ref="B13:F13"/>
    <mergeCell ref="C14:F14"/>
    <mergeCell ref="C15:F15"/>
    <mergeCell ref="C16:F16"/>
    <mergeCell ref="C17:F17"/>
    <mergeCell ref="C18:F18"/>
    <mergeCell ref="C19:F19"/>
    <mergeCell ref="B21:F21"/>
    <mergeCell ref="C22:F22"/>
    <mergeCell ref="C23:F23"/>
    <mergeCell ref="C24:F24"/>
    <mergeCell ref="C25:F25"/>
    <mergeCell ref="B27:F27"/>
    <mergeCell ref="C28:F28"/>
    <mergeCell ref="C29:F29"/>
    <mergeCell ref="C30:F30"/>
    <mergeCell ref="B32:F32"/>
    <mergeCell ref="C33:F33"/>
    <mergeCell ref="C34:F34"/>
    <mergeCell ref="C35:F35"/>
    <mergeCell ref="B37:F37"/>
    <mergeCell ref="C38:F38"/>
    <mergeCell ref="C39:F39"/>
    <mergeCell ref="C40:F40"/>
    <mergeCell ref="C41:F41"/>
    <mergeCell ref="C42:F42"/>
    <mergeCell ref="C43:F43"/>
    <mergeCell ref="B45:F45"/>
    <mergeCell ref="C46:F46"/>
    <mergeCell ref="C47:F47"/>
    <mergeCell ref="C48:F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2026-06-05T14:43:54Z</dcterms:created>
  <dcterms:modified xmlns:dcterms="http://purl.org/dc/terms/" xmlns:xsi="http://www.w3.org/2001/XMLSchema-instance" xsi:type="dcterms:W3CDTF">2026-06-05T14:43:54Z</dcterms:modified>
</cp:coreProperties>
</file>